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980" windowHeight="705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09" i="1" l="1"/>
  <c r="K107" i="1"/>
  <c r="E107" i="1"/>
  <c r="K106" i="1"/>
  <c r="E106" i="1"/>
  <c r="K105" i="1"/>
  <c r="E105" i="1"/>
  <c r="K104" i="1"/>
  <c r="E104" i="1"/>
  <c r="K103" i="1"/>
  <c r="E103" i="1"/>
  <c r="K102" i="1"/>
  <c r="E102" i="1"/>
  <c r="K101" i="1"/>
  <c r="E101" i="1"/>
  <c r="K100" i="1"/>
  <c r="E100" i="1"/>
  <c r="K98" i="1"/>
  <c r="E98" i="1"/>
  <c r="K97" i="1"/>
  <c r="E97" i="1"/>
  <c r="K96" i="1"/>
  <c r="E96" i="1"/>
  <c r="K95" i="1"/>
  <c r="K94" i="1"/>
  <c r="E94" i="1"/>
  <c r="K93" i="1"/>
  <c r="E93" i="1"/>
  <c r="K92" i="1"/>
  <c r="E92" i="1"/>
  <c r="K91" i="1"/>
  <c r="E91" i="1"/>
  <c r="K90" i="1"/>
  <c r="E90" i="1"/>
  <c r="K89" i="1"/>
  <c r="E89" i="1"/>
  <c r="K88" i="1"/>
  <c r="E88" i="1"/>
  <c r="K87" i="1"/>
  <c r="E87" i="1"/>
  <c r="K86" i="1"/>
  <c r="E86" i="1"/>
  <c r="K84" i="1"/>
  <c r="E84" i="1"/>
  <c r="K83" i="1"/>
  <c r="E83" i="1"/>
  <c r="K82" i="1"/>
  <c r="E82" i="1"/>
  <c r="K81" i="1"/>
  <c r="E81" i="1"/>
  <c r="K80" i="1"/>
  <c r="E80" i="1"/>
  <c r="K79" i="1"/>
  <c r="E79" i="1"/>
  <c r="E78" i="1"/>
  <c r="I78" i="1" s="1"/>
  <c r="E77" i="1"/>
  <c r="I77" i="1" s="1"/>
  <c r="E76" i="1"/>
  <c r="I76" i="1" s="1"/>
  <c r="J75" i="1"/>
  <c r="K75" i="1" s="1"/>
  <c r="E75" i="1"/>
  <c r="K74" i="1"/>
  <c r="E74" i="1"/>
  <c r="K73" i="1"/>
  <c r="E73" i="1"/>
  <c r="K72" i="1"/>
  <c r="E72" i="1"/>
  <c r="K71" i="1"/>
  <c r="E71" i="1"/>
  <c r="G70" i="1"/>
  <c r="H70" i="1" s="1"/>
  <c r="I70" i="1" s="1"/>
  <c r="J70" i="1" s="1"/>
  <c r="E70" i="1"/>
  <c r="K69" i="1"/>
  <c r="E69" i="1"/>
  <c r="I68" i="1"/>
  <c r="G68" i="1"/>
  <c r="G109" i="1" s="1"/>
  <c r="E68" i="1"/>
  <c r="J68" i="1" s="1"/>
  <c r="K66" i="1"/>
  <c r="E66" i="1"/>
  <c r="K65" i="1"/>
  <c r="E65" i="1"/>
  <c r="K64" i="1"/>
  <c r="E64" i="1"/>
  <c r="K63" i="1"/>
  <c r="E63" i="1"/>
  <c r="K62" i="1"/>
  <c r="E62" i="1"/>
  <c r="K61" i="1"/>
  <c r="E61" i="1"/>
  <c r="K60" i="1"/>
  <c r="E60" i="1"/>
  <c r="K59" i="1"/>
  <c r="E59" i="1"/>
  <c r="K58" i="1"/>
  <c r="E58" i="1"/>
  <c r="K56" i="1"/>
  <c r="E56" i="1"/>
  <c r="K55" i="1"/>
  <c r="E55" i="1"/>
  <c r="K54" i="1"/>
  <c r="E54" i="1"/>
  <c r="K53" i="1"/>
  <c r="E53" i="1"/>
  <c r="K52" i="1"/>
  <c r="E52" i="1"/>
  <c r="K51" i="1"/>
  <c r="E51" i="1"/>
  <c r="K50" i="1"/>
  <c r="E50" i="1"/>
  <c r="K49" i="1"/>
  <c r="E49" i="1"/>
  <c r="K48" i="1"/>
  <c r="E48" i="1"/>
  <c r="K47" i="1"/>
  <c r="E47" i="1"/>
  <c r="K46" i="1"/>
  <c r="E46" i="1"/>
  <c r="K45" i="1"/>
  <c r="E45" i="1"/>
  <c r="K44" i="1"/>
  <c r="K43" i="1"/>
  <c r="E43" i="1"/>
  <c r="K42" i="1"/>
  <c r="E42" i="1"/>
  <c r="K41" i="1"/>
  <c r="E41" i="1"/>
  <c r="K40" i="1"/>
  <c r="E40" i="1"/>
  <c r="K39" i="1"/>
  <c r="E39" i="1"/>
  <c r="K38" i="1"/>
  <c r="E38" i="1"/>
  <c r="K37" i="1"/>
  <c r="E37" i="1"/>
  <c r="H36" i="1"/>
  <c r="I36" i="1" s="1"/>
  <c r="J36" i="1" s="1"/>
  <c r="G36" i="1"/>
  <c r="K35" i="1"/>
  <c r="E35" i="1"/>
  <c r="K34" i="1"/>
  <c r="E34" i="1"/>
  <c r="K33" i="1"/>
  <c r="E33" i="1"/>
  <c r="K31" i="1"/>
  <c r="K30" i="1"/>
  <c r="E30" i="1"/>
  <c r="D30" i="1"/>
  <c r="K29" i="1"/>
  <c r="E29" i="1"/>
  <c r="K28" i="1"/>
  <c r="E28" i="1" s="1"/>
  <c r="K27" i="1"/>
  <c r="K26" i="1"/>
  <c r="E26" i="1"/>
  <c r="K25" i="1"/>
  <c r="E25" i="1"/>
  <c r="K24" i="1"/>
  <c r="E24" i="1"/>
  <c r="K23" i="1"/>
  <c r="E23" i="1"/>
  <c r="K21" i="1"/>
  <c r="E21" i="1"/>
  <c r="K20" i="1"/>
  <c r="E20" i="1"/>
  <c r="K19" i="1"/>
  <c r="E19" i="1"/>
  <c r="K18" i="1"/>
  <c r="E18" i="1"/>
  <c r="K17" i="1"/>
  <c r="E17" i="1"/>
  <c r="K15" i="1"/>
  <c r="E15" i="1"/>
  <c r="H14" i="1"/>
  <c r="G14" i="1"/>
  <c r="E14" i="1"/>
  <c r="K13" i="1"/>
  <c r="E13" i="1"/>
  <c r="K12" i="1"/>
  <c r="E12" i="1"/>
  <c r="K11" i="1"/>
  <c r="E11" i="1"/>
  <c r="K10" i="1"/>
  <c r="E10" i="1"/>
  <c r="K8" i="1"/>
  <c r="E8" i="1"/>
  <c r="D8" i="1" s="1"/>
  <c r="K7" i="1"/>
  <c r="E7" i="1" s="1"/>
  <c r="D7" i="1" s="1"/>
  <c r="K6" i="1"/>
  <c r="E6" i="1"/>
  <c r="D6" i="1" s="1"/>
  <c r="K77" i="1" l="1"/>
  <c r="D109" i="1"/>
  <c r="K36" i="1"/>
  <c r="K70" i="1"/>
  <c r="J76" i="1"/>
  <c r="K76" i="1" s="1"/>
  <c r="J77" i="1"/>
  <c r="J78" i="1"/>
  <c r="K78" i="1" s="1"/>
  <c r="E109" i="1"/>
  <c r="I14" i="1"/>
  <c r="H68" i="1"/>
  <c r="H109" i="1" s="1"/>
  <c r="K68" i="1" l="1"/>
  <c r="I109" i="1"/>
  <c r="J14" i="1"/>
  <c r="J109" i="1" l="1"/>
  <c r="K14" i="1"/>
  <c r="K109" i="1" s="1"/>
</calcChain>
</file>

<file path=xl/sharedStrings.xml><?xml version="1.0" encoding="utf-8"?>
<sst xmlns="http://schemas.openxmlformats.org/spreadsheetml/2006/main" count="300" uniqueCount="193">
  <si>
    <t>Exhibit A: FY 2016/2017 South Bay Highway Program Metro Budget Request</t>
  </si>
  <si>
    <t>Updated: 10/20/15</t>
  </si>
  <si>
    <t>2016-2017 (FY 17)</t>
  </si>
  <si>
    <t>Metro
Project ID
FA Type</t>
  </si>
  <si>
    <t>Phase</t>
  </si>
  <si>
    <t>Lead Agency / Description</t>
  </si>
  <si>
    <t>Phase Cost</t>
  </si>
  <si>
    <t>Measure R Share</t>
  </si>
  <si>
    <t>Est. Reimburse. by 6/30/16</t>
  </si>
  <si>
    <t>Q1 16-17 July-Sept</t>
  </si>
  <si>
    <t>Q2 16-17 Oct-Dec</t>
  </si>
  <si>
    <t>Q3 16-17 Jan-March</t>
  </si>
  <si>
    <t>Q4 16-17 April-June</t>
  </si>
  <si>
    <t>16-17 
TOTAL</t>
  </si>
  <si>
    <t>ADMINISTRATIVE</t>
  </si>
  <si>
    <t>Administration &amp; Miscellaneous Expense</t>
  </si>
  <si>
    <r>
      <t xml:space="preserve">Program Development and Misc. Expenses </t>
    </r>
    <r>
      <rPr>
        <sz val="16"/>
        <rFont val="Arial"/>
        <family val="2"/>
      </rPr>
      <t>(development, oversight, and intergovernmental relations)</t>
    </r>
  </si>
  <si>
    <r>
      <t xml:space="preserve">Feasibility Studies </t>
    </r>
    <r>
      <rPr>
        <sz val="16"/>
        <rFont val="Arial"/>
        <family val="2"/>
      </rPr>
      <t>(previous reimbursement)</t>
    </r>
  </si>
  <si>
    <t>ACTIVE FEASIBLITY/PLANNING STUDIES</t>
  </si>
  <si>
    <t>EXECUTED MR312.57 PD</t>
  </si>
  <si>
    <t>Feasibility Study</t>
  </si>
  <si>
    <r>
      <t xml:space="preserve">City of El Segundo
</t>
    </r>
    <r>
      <rPr>
        <sz val="16"/>
        <rFont val="Arial"/>
        <family val="2"/>
      </rPr>
      <t>Park Place from Nash St. to Allied Way,  Roadway extension and railroad grade separation</t>
    </r>
  </si>
  <si>
    <t>EXECUTED FEAS STUDY SBHP TO 2015-1</t>
  </si>
  <si>
    <r>
      <t xml:space="preserve">Port of LA
</t>
    </r>
    <r>
      <rPr>
        <sz val="16"/>
        <rFont val="Arial"/>
        <family val="2"/>
      </rPr>
      <t xml:space="preserve">Vincent Thomas Bridge  (SR-47) I-110 Connector </t>
    </r>
  </si>
  <si>
    <t>EXECUTED MR312.24</t>
  </si>
  <si>
    <t>PA/ED</t>
  </si>
  <si>
    <r>
      <t xml:space="preserve">Caltrans
</t>
    </r>
    <r>
      <rPr>
        <sz val="16"/>
        <rFont val="Arial"/>
        <family val="2"/>
      </rPr>
      <t>PAED I-110 Auxiliary lane from SR-91 to Torrance Blvd Auxiliary lane &amp; 405/110 Connector</t>
    </r>
  </si>
  <si>
    <t>EXECUTED MR312.25</t>
  </si>
  <si>
    <r>
      <t xml:space="preserve">Caltrans
</t>
    </r>
    <r>
      <rPr>
        <sz val="16"/>
        <rFont val="Arial"/>
        <family val="2"/>
      </rPr>
      <t>PAED I-405 at 182nd St./Crenshaw Boulevard</t>
    </r>
  </si>
  <si>
    <t>EXECUTED   MR312.56</t>
  </si>
  <si>
    <r>
      <t xml:space="preserve">City of Los Angeles
</t>
    </r>
    <r>
      <rPr>
        <sz val="16"/>
        <rFont val="Arial"/>
        <family val="2"/>
      </rPr>
      <t>Review of Feas. Study on Del Amo Blvd from Western Ave to Vermont Ave.</t>
    </r>
  </si>
  <si>
    <t>EXECUTED MR312.16</t>
  </si>
  <si>
    <r>
      <t xml:space="preserve">Los Angeles County
</t>
    </r>
    <r>
      <rPr>
        <sz val="16"/>
        <rFont val="Arial"/>
        <family val="2"/>
      </rPr>
      <t xml:space="preserve">Del Amo Boulevard from Normandie Boulevard to Vermont Ave </t>
    </r>
  </si>
  <si>
    <t>COMMITTED FEASIBLITY/PLANNING STUDIES</t>
  </si>
  <si>
    <t>COMMITTED MR312.30</t>
  </si>
  <si>
    <r>
      <t xml:space="preserve">Caltrans
</t>
    </r>
    <r>
      <rPr>
        <sz val="16"/>
        <rFont val="Arial"/>
        <family val="2"/>
      </rPr>
      <t>I-405 from I-110 to I-105 and I-105 from I-405 to Crenshaw: Corridor Refinement Studies</t>
    </r>
  </si>
  <si>
    <t>COMMITTED MR312.45</t>
  </si>
  <si>
    <r>
      <t xml:space="preserve">Caltrans
</t>
    </r>
    <r>
      <rPr>
        <sz val="16"/>
        <rFont val="Arial"/>
        <family val="2"/>
      </rPr>
      <t xml:space="preserve">PAED/Implement an Integrated Corridor Management System along the SR -110 Corridor between Artesia Boulevard and the I-405. The project will integrate freeway, arterial and transit operations, implement a Decision Support System for coordinated agency operations and traveler information systems. </t>
    </r>
  </si>
  <si>
    <t>COMMITTED SBHP                  TO 2014-1</t>
  </si>
  <si>
    <r>
      <t xml:space="preserve">City of El Segundo
</t>
    </r>
    <r>
      <rPr>
        <sz val="16"/>
        <rFont val="Arial"/>
        <family val="2"/>
      </rPr>
      <t>Aviation Blvd, Douglas St. and El Segundo Blvd. Commuter Bikeways Study</t>
    </r>
  </si>
  <si>
    <t>COMMITTED FEAS STUDY SBHP TO #-#</t>
  </si>
  <si>
    <r>
      <t xml:space="preserve">City of Torrance
</t>
    </r>
    <r>
      <rPr>
        <sz val="16"/>
        <rFont val="Arial"/>
        <family val="2"/>
      </rPr>
      <t>Pacific Coast Highway (SR-1) / Hawthorne Blvd. (SR-107) Park &amp; Ride Feasibility Study</t>
    </r>
  </si>
  <si>
    <r>
      <t xml:space="preserve">City of Torrance
</t>
    </r>
    <r>
      <rPr>
        <sz val="16"/>
        <rFont val="Arial"/>
        <family val="2"/>
      </rPr>
      <t>182nd St from Kingsdale Ave to Harbor Gateway Transit Center (e/o Vermont Ave.): feasibility of study various corridor improvements (intersection improvements, ITS, bicycle facilities, etc.).</t>
    </r>
  </si>
  <si>
    <t>NEW REQUEST FOR FEASIBILITY/PLANNING STUDIES</t>
  </si>
  <si>
    <t>Requested</t>
  </si>
  <si>
    <r>
      <t xml:space="preserve">Caltrans
</t>
    </r>
    <r>
      <rPr>
        <sz val="16"/>
        <rFont val="Arial"/>
        <family val="2"/>
      </rPr>
      <t>I-405 from I-110 to I-105 (including a mile on either side of the freeway): Identify and prioritize operational improvements (aux. lanes, interchange configuration) to reduce travel delay.</t>
    </r>
  </si>
  <si>
    <t>PSR</t>
  </si>
  <si>
    <r>
      <t xml:space="preserve">Caltrans
</t>
    </r>
    <r>
      <rPr>
        <sz val="16"/>
        <rFont val="Arial"/>
        <family val="2"/>
      </rPr>
      <t>SR-1 from eastern boundary of Carson to eastern boundary of Torrance - PSR</t>
    </r>
  </si>
  <si>
    <r>
      <t xml:space="preserve">Caltrans
</t>
    </r>
    <r>
      <rPr>
        <sz val="16"/>
        <rFont val="Arial"/>
        <family val="2"/>
      </rPr>
      <t>Western Ave.(SR-213) from Palos Verdes Drive North to northern boundary of Gardena - PSR</t>
    </r>
  </si>
  <si>
    <r>
      <t xml:space="preserve">City of Carson
</t>
    </r>
    <r>
      <rPr>
        <sz val="16"/>
        <rFont val="Arial"/>
        <family val="2"/>
      </rPr>
      <t>Avalon Boulevard Bridge over the Dominguez Channel: Investigate feasibility of an additional lane on the west side for a bike lane and  widening of the east side sidewalk to improve flow in a constrained location.</t>
    </r>
  </si>
  <si>
    <r>
      <t xml:space="preserve">City of El Segundo
</t>
    </r>
    <r>
      <rPr>
        <sz val="16"/>
        <rFont val="Arial"/>
        <family val="2"/>
      </rPr>
      <t>PA/ED</t>
    </r>
    <r>
      <rPr>
        <b/>
        <sz val="16"/>
        <rFont val="Arial"/>
        <family val="2"/>
      </rPr>
      <t xml:space="preserve"> </t>
    </r>
    <r>
      <rPr>
        <sz val="16"/>
        <rFont val="Arial"/>
        <family val="2"/>
      </rPr>
      <t xml:space="preserve">Park Place from Nash St to Allied Way- Roadway extension and railroad grade separation, including utility and railroad relocation and construction. </t>
    </r>
  </si>
  <si>
    <t>TBD</t>
  </si>
  <si>
    <t>PA/ED + Est Const./ ROW funding</t>
  </si>
  <si>
    <r>
      <t xml:space="preserve">City of Hermosa Beach
</t>
    </r>
    <r>
      <rPr>
        <sz val="16"/>
        <rFont val="Arial"/>
        <family val="2"/>
      </rPr>
      <t>PA/ED Aviation Bl from PCH to Prospect Ave - Arterial Improvements.</t>
    </r>
  </si>
  <si>
    <t>$1,800,000 PA/ED, $42m Cost/ROW</t>
  </si>
  <si>
    <r>
      <t xml:space="preserve">City of Inglewood
</t>
    </r>
    <r>
      <rPr>
        <sz val="16"/>
        <rFont val="Arial"/>
        <family val="2"/>
      </rPr>
      <t>PA/ED for Florence Ave at La Brea Ave - Construct new Downtown Inglewood Transit Center at La Brea Station of Crenshaw Line</t>
    </r>
  </si>
  <si>
    <r>
      <t xml:space="preserve">Port of LA
</t>
    </r>
    <r>
      <rPr>
        <sz val="16"/>
        <rFont val="Arial"/>
        <family val="2"/>
      </rPr>
      <t xml:space="preserve">PA/ED for SR-47/Vincent Thomas Bridge and Front St/Harbor Bl Interchange Reconfiguration. </t>
    </r>
  </si>
  <si>
    <r>
      <t xml:space="preserve">City of Rancho Palos Verdes
</t>
    </r>
    <r>
      <rPr>
        <sz val="16"/>
        <rFont val="Arial"/>
        <family val="2"/>
      </rPr>
      <t>Western Ave (SR-213) from Palos Verdes Drive North to 25th St,: Feasibility study for improvements in coordination with Lomita, LADOT, and Caltrans.</t>
    </r>
  </si>
  <si>
    <t>ACTIVE PROJECTS</t>
  </si>
  <si>
    <t>EXECUTED MR312.11</t>
  </si>
  <si>
    <t>Design/ Construction</t>
  </si>
  <si>
    <r>
      <t xml:space="preserve">Caltrans
</t>
    </r>
    <r>
      <rPr>
        <sz val="16"/>
        <rFont val="Arial"/>
        <family val="2"/>
      </rPr>
      <t>ITS: I-405, I-110, I-105, SR-91 at freeways ramp/arterial signalized intersections - DCCM</t>
    </r>
  </si>
  <si>
    <t>EXECUTED MR312.29</t>
  </si>
  <si>
    <r>
      <t xml:space="preserve">Caltrans
</t>
    </r>
    <r>
      <rPr>
        <sz val="16"/>
        <rFont val="Arial"/>
        <family val="2"/>
      </rPr>
      <t>Pacific Coast Highway (SR-1) ITS with parallel arterials from I-105 to I-110</t>
    </r>
  </si>
  <si>
    <t>EXECUTED MR312.37</t>
  </si>
  <si>
    <r>
      <t xml:space="preserve">City of Carson
</t>
    </r>
    <r>
      <rPr>
        <sz val="16"/>
        <rFont val="Arial"/>
        <family val="2"/>
      </rPr>
      <t>Sepulveda Boulevard widening from Alameda Street to ICTF Driveway</t>
    </r>
  </si>
  <si>
    <t>EXECUTED MR312.17</t>
  </si>
  <si>
    <r>
      <t xml:space="preserve">City of Gardena
</t>
    </r>
    <r>
      <rPr>
        <sz val="16"/>
        <rFont val="Arial"/>
        <family val="2"/>
      </rPr>
      <t>Rosecrans Ave Arterial Improvements From Vermont Ave to Crenshaw Blvd.</t>
    </r>
  </si>
  <si>
    <t>EXECUTED      MR312.33</t>
  </si>
  <si>
    <r>
      <t xml:space="preserve">City of Hawthorne
</t>
    </r>
    <r>
      <rPr>
        <sz val="16"/>
        <rFont val="Arial"/>
        <family val="2"/>
      </rPr>
      <t xml:space="preserve">Aviation Bl at Marine Ave; construct westbound right-turn lane. </t>
    </r>
  </si>
  <si>
    <t>EXECUTED       MR312.05</t>
  </si>
  <si>
    <r>
      <t xml:space="preserve">City of Hermosa Beach
</t>
    </r>
    <r>
      <rPr>
        <sz val="16"/>
        <rFont val="Arial"/>
        <family val="2"/>
      </rPr>
      <t>Pacific Coast Highway (SR-1) between Anita St and Artesia Blvd: Improvements</t>
    </r>
  </si>
  <si>
    <t>EXECUTED MR312.12</t>
  </si>
  <si>
    <r>
      <t xml:space="preserve">City of Inglewood
</t>
    </r>
    <r>
      <rPr>
        <sz val="16"/>
        <rFont val="Arial"/>
        <family val="2"/>
      </rPr>
      <t>Citywide ITS Phase IV</t>
    </r>
  </si>
  <si>
    <t>EXECUTED      MR312.15</t>
  </si>
  <si>
    <r>
      <t xml:space="preserve">City of Lawndale
</t>
    </r>
    <r>
      <rPr>
        <sz val="16"/>
        <rFont val="Arial"/>
        <family val="2"/>
      </rPr>
      <t>Inglewood Ave From 156th st to I-405 SB On Ramp Improvements</t>
    </r>
  </si>
  <si>
    <t>EXECUTED      MR312.36</t>
  </si>
  <si>
    <t>Construction</t>
  </si>
  <si>
    <r>
      <t xml:space="preserve">City of Lawndale
</t>
    </r>
    <r>
      <rPr>
        <sz val="16"/>
        <rFont val="Arial"/>
        <family val="2"/>
      </rPr>
      <t>Traffic Signal Improvements Citywide</t>
    </r>
  </si>
  <si>
    <t>EXECUTED   MR312.43</t>
  </si>
  <si>
    <r>
      <t xml:space="preserve">City of Lomita
</t>
    </r>
    <r>
      <rPr>
        <sz val="16"/>
        <rFont val="Arial"/>
        <family val="2"/>
      </rPr>
      <t>Intersection Improvements at Western (SR-213) /Palos Verdes Dr. &amp; Pacific Coast Highway (SR-1)/Walnut</t>
    </r>
  </si>
  <si>
    <t>EXECUTED       MR312.28</t>
  </si>
  <si>
    <r>
      <t xml:space="preserve">City of Manhattan Beach
</t>
    </r>
    <r>
      <rPr>
        <sz val="16"/>
        <rFont val="Arial"/>
        <family val="2"/>
      </rPr>
      <t>Seismic retrofit of Sepulveda Blvd (SR-1) bridge 53-62</t>
    </r>
  </si>
  <si>
    <t>EXECUTED       MR312.04</t>
  </si>
  <si>
    <r>
      <t xml:space="preserve">City of Manhattan Beach
</t>
    </r>
    <r>
      <rPr>
        <sz val="16"/>
        <rFont val="Arial"/>
        <family val="2"/>
      </rPr>
      <t>Sepulveda Blvd at Marine Ave  (WB Left Turn Lane)</t>
    </r>
  </si>
  <si>
    <t>EXECUTED MR312.06</t>
  </si>
  <si>
    <r>
      <t xml:space="preserve">City of Redondo Beach
</t>
    </r>
    <r>
      <rPr>
        <sz val="16"/>
        <rFont val="Arial"/>
        <family val="2"/>
      </rPr>
      <t>Pacific Coast Highway (SR-1) Arterial Improvements from Anita St to Palos Verdes Blvd</t>
    </r>
  </si>
  <si>
    <t>EXECUTED   MR312.07</t>
  </si>
  <si>
    <r>
      <t xml:space="preserve">City of Redondo Beach
</t>
    </r>
    <r>
      <rPr>
        <sz val="16"/>
        <rFont val="Arial"/>
        <family val="2"/>
      </rPr>
      <t>Pacific Coast Highway (SR-1) at Torrance Blvd Intersection Improvements</t>
    </r>
  </si>
  <si>
    <t>EXECUTED MR312.08</t>
  </si>
  <si>
    <r>
      <t xml:space="preserve">City of Redondo Beach
</t>
    </r>
    <r>
      <rPr>
        <sz val="16"/>
        <rFont val="Arial"/>
        <family val="2"/>
      </rPr>
      <t>Pacific Coast Highway (SR-1) at Palos Verdes Blvd Intersection Improvements</t>
    </r>
  </si>
  <si>
    <t>EXECUTED MR312.20</t>
  </si>
  <si>
    <r>
      <t xml:space="preserve">City of Redondo Beach
</t>
    </r>
    <r>
      <rPr>
        <sz val="16"/>
        <rFont val="Arial"/>
        <family val="2"/>
      </rPr>
      <t>Aviation Blvd at Artesia Blvd Intersection Improvements</t>
    </r>
  </si>
  <si>
    <t>EXECUTED MR312.42</t>
  </si>
  <si>
    <r>
      <t xml:space="preserve">City of Redondo Beach
</t>
    </r>
    <r>
      <rPr>
        <sz val="16"/>
        <rFont val="Arial"/>
        <family val="2"/>
      </rPr>
      <t>Inglewood Ave at Manhattan Beach Bl: Add SB right-turn lane south of railroad tracks to Manhattan Beach Bl</t>
    </r>
  </si>
  <si>
    <t>EXECUTED MR312.10</t>
  </si>
  <si>
    <r>
      <t xml:space="preserve">City of Torrance
</t>
    </r>
    <r>
      <rPr>
        <sz val="16"/>
        <rFont val="Arial"/>
        <family val="2"/>
      </rPr>
      <t>Pacific Coast Highway (SR-1) at Hawthorne Blvd (SR-107) Intersection Improvements</t>
    </r>
  </si>
  <si>
    <t>EXECUTED MR312.23</t>
  </si>
  <si>
    <r>
      <t xml:space="preserve">City of Torrance
</t>
    </r>
    <r>
      <rPr>
        <sz val="16"/>
        <rFont val="Arial"/>
        <family val="2"/>
      </rPr>
      <t xml:space="preserve">Torrance Park and Ride Regional Terminal </t>
    </r>
  </si>
  <si>
    <t>EXECUTED MR312.26</t>
  </si>
  <si>
    <r>
      <t xml:space="preserve">City of Torrance
</t>
    </r>
    <r>
      <rPr>
        <sz val="16"/>
        <rFont val="Arial"/>
        <family val="2"/>
      </rPr>
      <t>I-405 at 182nd St. /Crenshaw Blvd. operational improvements</t>
    </r>
  </si>
  <si>
    <t>EXECUTED MR312.40</t>
  </si>
  <si>
    <r>
      <t xml:space="preserve">City of Torrance
</t>
    </r>
    <r>
      <rPr>
        <sz val="16"/>
        <rFont val="Arial"/>
        <family val="2"/>
      </rPr>
      <t>Pacific Coast Highway (SR-1) at Vista Montana/Anza Ave Intersection Improvement</t>
    </r>
  </si>
  <si>
    <t>EXECUTED MR312.58</t>
  </si>
  <si>
    <r>
      <t xml:space="preserve">City of Torrance
</t>
    </r>
    <r>
      <rPr>
        <sz val="16"/>
        <rFont val="Arial"/>
        <family val="2"/>
      </rPr>
      <t>Pacific Coast Highway (SR-1) from Calle Mayor to Janet Ln. safety improvement.</t>
    </r>
  </si>
  <si>
    <t>EXECUTED MR312.59</t>
  </si>
  <si>
    <r>
      <t xml:space="preserve">City of Torrance
</t>
    </r>
    <r>
      <rPr>
        <sz val="16"/>
        <rFont val="Arial"/>
        <family val="2"/>
      </rPr>
      <t>PCH at Madison Ave- Signal Upgrades to provide left-turn phasing</t>
    </r>
  </si>
  <si>
    <t>EXECUTED MR312.60</t>
  </si>
  <si>
    <r>
      <t xml:space="preserve">City of Torrance
</t>
    </r>
    <r>
      <rPr>
        <sz val="16"/>
        <rFont val="Arial"/>
        <family val="2"/>
      </rPr>
      <t>Crenshaw Blvd. from Del Amo to Dominguez; three Southbound turn lanes  at 1) Del Amo Blvd; 2) extension of 208th St; 3) Transit Center Entrance. Signal Improvements at two existing and new signal at Transit Center and extension of 208th St.</t>
    </r>
  </si>
  <si>
    <t>COMMITTED PROJECTS</t>
  </si>
  <si>
    <t>COMMITTED  MR312.47</t>
  </si>
  <si>
    <r>
      <t xml:space="preserve">City of Hawthorne
</t>
    </r>
    <r>
      <rPr>
        <sz val="16"/>
        <rFont val="Arial"/>
        <family val="2"/>
      </rPr>
      <t xml:space="preserve">Prairie Ave from 118th St to Marine Ave-  Signal Improvements </t>
    </r>
  </si>
  <si>
    <t>COMMITTED MR312.50</t>
  </si>
  <si>
    <r>
      <t xml:space="preserve">City of Inglewood
</t>
    </r>
    <r>
      <rPr>
        <sz val="16"/>
        <rFont val="Arial"/>
        <family val="2"/>
      </rPr>
      <t>Citywide ITS Phase V- Communication gap closure on various locations, TS upgrade and arterial detection</t>
    </r>
  </si>
  <si>
    <t>COMMITTED     MR312.53</t>
  </si>
  <si>
    <r>
      <t xml:space="preserve">City of Lawndale
</t>
    </r>
    <r>
      <rPr>
        <sz val="16"/>
        <rFont val="Arial"/>
        <family val="2"/>
      </rPr>
      <t>Redondo Beach Blvd. Mobility Improvements from Prairie to Artesia (PSRE) at I-405, from Hawthorne Bl. to Prairie Ave- PS&amp;E / ROW Acquisition; Signal upgrades, concrete pads for transit, ADA ramps</t>
    </r>
  </si>
  <si>
    <t>COMMITTED    MR312.51</t>
  </si>
  <si>
    <r>
      <t xml:space="preserve">City of Los Angeles
</t>
    </r>
    <r>
      <rPr>
        <sz val="16"/>
        <rFont val="Arial"/>
        <family val="2"/>
      </rPr>
      <t>Anaheim St from Farragut Ave to Dominguez Channel- Widen from 78' to 84' and restripe to accommodate an additional lane in each direction</t>
    </r>
  </si>
  <si>
    <t>COMMITTED MR312.52</t>
  </si>
  <si>
    <r>
      <t xml:space="preserve">Los Angeles County
</t>
    </r>
    <r>
      <rPr>
        <sz val="16"/>
        <rFont val="Arial"/>
        <family val="2"/>
      </rPr>
      <t>2013 CFP South Bay Forum systemwide operational improvements, coordination and timing, and ITS improvements</t>
    </r>
  </si>
  <si>
    <t>COMMITTED     MR312.34</t>
  </si>
  <si>
    <r>
      <t xml:space="preserve">City of Manhattan Beach
</t>
    </r>
    <r>
      <rPr>
        <sz val="16"/>
        <rFont val="Arial"/>
        <family val="2"/>
      </rPr>
      <t xml:space="preserve">Construct SB and WB right-turn lanes on Aviation at Artersia. The project will include right-of-way acquisition, utility relocation, street widening and restriping of the northwest corner of the Aviation Blvd. and Artesia Blvd. intersection. </t>
    </r>
  </si>
  <si>
    <t>COMMITTED     MR312.35</t>
  </si>
  <si>
    <r>
      <t xml:space="preserve">City of Manhattan Beach
</t>
    </r>
    <r>
      <rPr>
        <sz val="16"/>
        <rFont val="Arial"/>
        <family val="2"/>
      </rPr>
      <t>Sepulveda Blvd (SR-1) at Manhattan Beach Blvd Intersection Improvement. Add left-turn lanes. The project will include right-of-way acquisition, utility relocation, street widening and restriping of the intersection.</t>
    </r>
  </si>
  <si>
    <t>PD/EA and PS&amp;E</t>
  </si>
  <si>
    <r>
      <t xml:space="preserve">City of Torrance
</t>
    </r>
    <r>
      <rPr>
        <sz val="16"/>
        <rFont val="Arial"/>
        <family val="2"/>
      </rPr>
      <t>Pacific Coast Highway (SR-1) and Crenshaw Ave- Preliminary Design, EIR and P.S.&amp;E. for operational improvements</t>
    </r>
  </si>
  <si>
    <t>COMMITTED MRE312.#</t>
  </si>
  <si>
    <t>PS&amp;E</t>
  </si>
  <si>
    <r>
      <t xml:space="preserve">City of Torrance
</t>
    </r>
    <r>
      <rPr>
        <sz val="16"/>
        <rFont val="Arial"/>
        <family val="2"/>
      </rPr>
      <t>Hawthorne Bl (SR-107) at: 182nd Street, Spencer Street, Emerald Street, and Lomita Blvd. P.S.&amp;E for roadway widening to construct new northbound right turn lanes</t>
    </r>
  </si>
  <si>
    <t>NEW REQUEST FOR PROJECTS</t>
  </si>
  <si>
    <r>
      <t xml:space="preserve">City of Carson
</t>
    </r>
    <r>
      <rPr>
        <sz val="16"/>
        <rFont val="Arial"/>
        <family val="2"/>
      </rPr>
      <t>Widen Sepulveda Blvd for 1,475 linear feet to provide three lanes of traffic in both directions and a raised median, the project involves  widening the bridge over the Dominguez Channel.</t>
    </r>
  </si>
  <si>
    <r>
      <t xml:space="preserve">City of Carson
</t>
    </r>
    <r>
      <rPr>
        <sz val="16"/>
        <rFont val="Arial"/>
        <family val="2"/>
      </rPr>
      <t>Victoria St at Tamcliff Ave - Installation of left-turn phases.</t>
    </r>
  </si>
  <si>
    <r>
      <t xml:space="preserve">City of Carson
</t>
    </r>
    <r>
      <rPr>
        <sz val="16"/>
        <rFont val="Arial"/>
        <family val="2"/>
      </rPr>
      <t>223rd St from Lucerne Ave to Alameda St.: widening roadway and install median.</t>
    </r>
  </si>
  <si>
    <r>
      <t xml:space="preserve">City of Carson
</t>
    </r>
    <r>
      <rPr>
        <sz val="16"/>
        <rFont val="Arial"/>
        <family val="2"/>
      </rPr>
      <t>Figueroa St. at 234th St. - Upgrade the traffic signal equipment to modernize the controller and signal lights</t>
    </r>
  </si>
  <si>
    <r>
      <t xml:space="preserve">City of Carson
</t>
    </r>
    <r>
      <rPr>
        <sz val="16"/>
        <rFont val="Arial"/>
        <family val="2"/>
      </rPr>
      <t xml:space="preserve">Traffic Signal Upgrade at Intersection of 213th Street and Dolores Street </t>
    </r>
  </si>
  <si>
    <r>
      <t xml:space="preserve">City of Carson
</t>
    </r>
    <r>
      <rPr>
        <sz val="16"/>
        <rFont val="Arial"/>
        <family val="2"/>
      </rPr>
      <t>Traffic Signal upgrades at 10 intersections: Figueroa St. at Victoria St., Main St. at 220th St., Main St. at Victoria St., Main St. at Albertoni St., Figueroa St. at 223rd St., Broadway at Victoria St., Albertoni St., Gardena Blvd., Alondra Blvd. and a midblock crossing south of Albertoni Blvd.</t>
    </r>
  </si>
  <si>
    <r>
      <t xml:space="preserve">City of Gardena
</t>
    </r>
    <r>
      <rPr>
        <sz val="16"/>
        <rFont val="Arial"/>
        <family val="2"/>
      </rPr>
      <t>Crenshaw Bl from El Segundo Bl to Redondo Beach Bl - Arterial Improvements, traffic signal upgrades and synchronization, add turn pockets where feasible, traffic channelization.</t>
    </r>
  </si>
  <si>
    <r>
      <t xml:space="preserve">City of Gardena
</t>
    </r>
    <r>
      <rPr>
        <sz val="16"/>
        <rFont val="Arial"/>
        <family val="2"/>
      </rPr>
      <t>Redondo Beach Bl from Crenshaw Bl to Vermont Ave - Arterial Improvements, traffic signal upgrades and synchronization, add turn pockets where feasible, traffic channelization.</t>
    </r>
  </si>
  <si>
    <r>
      <t xml:space="preserve">City of Gardena
</t>
    </r>
    <r>
      <rPr>
        <sz val="16"/>
        <rFont val="Arial"/>
        <family val="2"/>
      </rPr>
      <t>Normandie Ave from El Segundo Bl to 177th St - Arterial Improvements, traffic signal upgrades and synchronization, add turn pockets where feasible, traffic channelization, transit access.</t>
    </r>
  </si>
  <si>
    <r>
      <t xml:space="preserve">City of Gardena
</t>
    </r>
    <r>
      <rPr>
        <sz val="16"/>
        <rFont val="Arial"/>
        <family val="2"/>
      </rPr>
      <t>Van Ness Ave from El Segundo Bl to Redondo Beach Bl - Arterial Improvements, traffic signal upgrades and synchronization, add turn pockets where feasible, traffic channelization.</t>
    </r>
  </si>
  <si>
    <r>
      <t xml:space="preserve">City of Gardena
</t>
    </r>
    <r>
      <rPr>
        <sz val="16"/>
        <rFont val="Arial"/>
        <family val="2"/>
      </rPr>
      <t>Artesia Bl from Western Ave to Vermont Ave - Arterial Improvements, traffic signal upgrades and synchronization, add turn pockets, traffic channelization.</t>
    </r>
  </si>
  <si>
    <r>
      <t xml:space="preserve">City of Gardena
</t>
    </r>
    <r>
      <rPr>
        <sz val="16"/>
        <rFont val="Arial"/>
        <family val="2"/>
      </rPr>
      <t>Rosecrans Ave at Vermont Ave &amp; Redondo Beach Bl at Vermont Ave - Traffic Signal upgrades and synchronization, add turn pockets, traffic channelization.</t>
    </r>
  </si>
  <si>
    <r>
      <t xml:space="preserve">City of Hawthorne
</t>
    </r>
    <r>
      <rPr>
        <sz val="16"/>
        <rFont val="Arial"/>
        <family val="2"/>
      </rPr>
      <t>Inglewood Ave at El Segundo Bl, Crenshaw Bl at Rocket Road &amp; Crenshaw Bl at Jack Northrop - Intersection widening improvements &amp; traffic signal modifications</t>
    </r>
  </si>
  <si>
    <r>
      <t xml:space="preserve">City of Hawthorne
</t>
    </r>
    <r>
      <rPr>
        <sz val="16"/>
        <rFont val="Arial"/>
        <family val="2"/>
      </rPr>
      <t>Hawthorne Bl from 120th St to 111th St - Arterial Improvements</t>
    </r>
  </si>
  <si>
    <r>
      <t xml:space="preserve">City of Hawthorne
</t>
    </r>
    <r>
      <rPr>
        <sz val="16"/>
        <rFont val="Arial"/>
        <family val="2"/>
      </rPr>
      <t>El Segundo Blvd. from Hawthorne Blvd. to Crenshaw Bl - Upgrade signals, improve right and left-turn lanes</t>
    </r>
  </si>
  <si>
    <r>
      <t xml:space="preserve">City of Manhattan Beach
</t>
    </r>
    <r>
      <rPr>
        <sz val="16"/>
        <rFont val="Arial"/>
        <family val="2"/>
      </rPr>
      <t>Sepulveda Bl at Rosecrans Ave, 33rd St, Cedar Ave, 14th St &amp; 2nd St - Operational Improvements.</t>
    </r>
  </si>
  <si>
    <r>
      <t xml:space="preserve">Los Angeles County
</t>
    </r>
    <r>
      <rPr>
        <sz val="16"/>
        <rFont val="Arial"/>
        <family val="2"/>
      </rPr>
      <t>Wilmington Ave north of Del Amo Blvd.: Construct safety improvements at railroad crossing</t>
    </r>
  </si>
  <si>
    <t>COMPLETED FEASIBILITY/PLANNING STUDIES</t>
  </si>
  <si>
    <t>Completed TO 2014-3 A-F</t>
  </si>
  <si>
    <r>
      <t xml:space="preserve">City of Gardena
</t>
    </r>
    <r>
      <rPr>
        <sz val="16"/>
        <rFont val="Arial"/>
        <family val="2"/>
      </rPr>
      <t>Feasibility Studies for 2015 Metro CFP</t>
    </r>
  </si>
  <si>
    <t>Completed
SBHP TO 9.5</t>
  </si>
  <si>
    <r>
      <t xml:space="preserve">City of Gardena
</t>
    </r>
    <r>
      <rPr>
        <sz val="16"/>
        <rFont val="Arial"/>
        <family val="2"/>
      </rPr>
      <t xml:space="preserve">PSRE for three park and ride facilities </t>
    </r>
  </si>
  <si>
    <t>Completed
SBHP TO 9.2</t>
  </si>
  <si>
    <r>
      <t xml:space="preserve">City of Hawthorne
</t>
    </r>
    <r>
      <rPr>
        <sz val="16"/>
        <rFont val="Arial"/>
        <family val="2"/>
      </rPr>
      <t xml:space="preserve">PSRE for Signal and associated improvements on Prairie Ave from 118th St. to Marine Ave. </t>
    </r>
  </si>
  <si>
    <t>Completed
SBPH TO 2014-5</t>
  </si>
  <si>
    <r>
      <t xml:space="preserve">City of Hermosa Beach
</t>
    </r>
    <r>
      <rPr>
        <sz val="16"/>
        <rFont val="Arial"/>
        <family val="2"/>
      </rPr>
      <t>PSR for Pacific Coast Highway (SR-1) / Aviation Blvd. Mobility Improvements Project</t>
    </r>
  </si>
  <si>
    <t>Completed
SBPH TO 9.3</t>
  </si>
  <si>
    <r>
      <t xml:space="preserve">City of Inglewood
</t>
    </r>
    <r>
      <rPr>
        <sz val="16"/>
        <rFont val="Arial"/>
        <family val="2"/>
      </rPr>
      <t xml:space="preserve">PSRE for geometric improvements on La Cienega Blvd and Manchester Blvd. </t>
    </r>
  </si>
  <si>
    <t>Completed
SBHP TO 9.4</t>
  </si>
  <si>
    <r>
      <t xml:space="preserve">City of Inglewood
</t>
    </r>
    <r>
      <rPr>
        <sz val="16"/>
        <rFont val="Arial"/>
        <family val="2"/>
      </rPr>
      <t>PSRE for Phase V of Inglewood's ITS Upgrades</t>
    </r>
  </si>
  <si>
    <t>Completed
SBHP TO 2014-4</t>
  </si>
  <si>
    <r>
      <t xml:space="preserve">City of Inglewood
</t>
    </r>
    <r>
      <rPr>
        <sz val="16"/>
        <rFont val="Arial"/>
        <family val="2"/>
      </rPr>
      <t>PSR for Manchester/La Cienega Bundled Projects: channelize and raise median Manchester Boulevard from Ash Avenue to La Cienega Boulevard, improve turn radii La Cienega Boulevard at Manchester Boulevard, improve turn radii and through-right lane La Cienega Boulevard at Florence Avenue</t>
    </r>
  </si>
  <si>
    <t>Completed
SBHP TO 2014-6</t>
  </si>
  <si>
    <r>
      <t xml:space="preserve">City of Lawndale
</t>
    </r>
    <r>
      <rPr>
        <sz val="16"/>
        <rFont val="Arial"/>
        <family val="2"/>
      </rPr>
      <t xml:space="preserve">PSRE for Redondo Beach Blvd. Mobility Improvements from Prairie Ave. to Artesia Blvd. at I-405, from Hawthorne Bl. to Prairie Ave. Signal upgrades, concrete pads for transit, ADA ramps </t>
    </r>
  </si>
  <si>
    <t>Completed
SBHP TO 2014-7</t>
  </si>
  <si>
    <r>
      <t xml:space="preserve">City of Manhattan Beach
</t>
    </r>
    <r>
      <rPr>
        <sz val="16"/>
        <rFont val="Arial"/>
        <family val="2"/>
      </rPr>
      <t>PSR for 7 intersections along Sepulveda Blvd (SR-1) corridor that were identified in the 2009 PCH Study conducted by SCAG and the SBCCOG: at Rosecrans.,  Marine Ave. / Cedar Ave., Valley Dr., 33rd St., 30th St., 14th St., and 2nd St.</t>
    </r>
  </si>
  <si>
    <t>Completed Feas Study</t>
  </si>
  <si>
    <r>
      <t xml:space="preserve">Metro
</t>
    </r>
    <r>
      <rPr>
        <sz val="16"/>
        <rFont val="Arial"/>
        <family val="2"/>
      </rPr>
      <t>South Bay Baseline Arterial Performance Monitoring Implementation Study</t>
    </r>
  </si>
  <si>
    <t>Completed
SBHP TO 9.1</t>
  </si>
  <si>
    <r>
      <t xml:space="preserve">City of Torrance
</t>
    </r>
    <r>
      <rPr>
        <sz val="16"/>
        <rFont val="Arial"/>
        <family val="2"/>
      </rPr>
      <t xml:space="preserve">PSRE for additional turn lanes on Western Ave. (SR-213) at Sepulveda Blvd. </t>
    </r>
  </si>
  <si>
    <t>Completed
SBHP TO 2014-2A</t>
  </si>
  <si>
    <r>
      <t xml:space="preserve">City of Torrance
</t>
    </r>
    <r>
      <rPr>
        <sz val="16"/>
        <rFont val="Arial"/>
        <family val="2"/>
      </rPr>
      <t xml:space="preserve">Western Ave (SR-213) at Sepulveda Blvd Intersection Improvements </t>
    </r>
  </si>
  <si>
    <t>Completed
SBHP TO 2014-2B</t>
  </si>
  <si>
    <r>
      <t xml:space="preserve">City of Torrance
</t>
    </r>
    <r>
      <rPr>
        <sz val="16"/>
        <rFont val="Arial"/>
        <family val="2"/>
      </rPr>
      <t>PSR for Hawthorne Blvd. (SR-107) Corridor Improvements at Lomita Blvd, Emerald, Spencer, and 182nd Streets</t>
    </r>
  </si>
  <si>
    <t>COMPLETED PROJECTS</t>
  </si>
  <si>
    <t>Completed MR312.22
D, C</t>
  </si>
  <si>
    <r>
      <t xml:space="preserve">City of El Segundo
</t>
    </r>
    <r>
      <rPr>
        <sz val="16"/>
        <rFont val="Arial"/>
        <family val="2"/>
      </rPr>
      <t>Maple Ave Arterial Improvements from Sepulveda Blvd to Parkview Ave</t>
    </r>
  </si>
  <si>
    <t>Completed MR312.19
PD, D, C</t>
  </si>
  <si>
    <r>
      <t xml:space="preserve">City of Gardena
</t>
    </r>
    <r>
      <rPr>
        <sz val="16"/>
        <rFont val="Arial"/>
        <family val="2"/>
      </rPr>
      <t>Artesia Blvd at Western Ave Intersection Improvements (WB Left Turn Lanes)</t>
    </r>
  </si>
  <si>
    <t>Completed
MR312.21</t>
  </si>
  <si>
    <r>
      <t xml:space="preserve">City of Gardena
</t>
    </r>
    <r>
      <rPr>
        <sz val="16"/>
        <rFont val="Arial"/>
        <family val="2"/>
      </rPr>
      <t>Vermont Arterial Improvement From Rosecrans Ave to 182nd Street</t>
    </r>
  </si>
  <si>
    <t xml:space="preserve">Completed MR312.03
</t>
  </si>
  <si>
    <r>
      <t xml:space="preserve">City of Hawthorne
</t>
    </r>
    <r>
      <rPr>
        <sz val="16"/>
        <rFont val="Arial"/>
        <family val="2"/>
      </rPr>
      <t>Rosecrans Ave Arterial Improvements from I-405 SB Off-Ramp to Isis Ave</t>
    </r>
  </si>
  <si>
    <t>Completed
MR312.44</t>
  </si>
  <si>
    <r>
      <t xml:space="preserve">City of Hawthorne
</t>
    </r>
    <r>
      <rPr>
        <sz val="16"/>
        <rFont val="Arial"/>
        <family val="2"/>
      </rPr>
      <t>Hawthorne Blvd From El Segundo Blvd. to Rosecrans Ave</t>
    </r>
  </si>
  <si>
    <t>Completed MR312.13</t>
  </si>
  <si>
    <r>
      <t xml:space="preserve">City of Redondo Beach
</t>
    </r>
    <r>
      <rPr>
        <sz val="16"/>
        <rFont val="Arial"/>
        <family val="2"/>
      </rPr>
      <t xml:space="preserve">Aviation Blvd at Artesia Blvd Intersection Imp. </t>
    </r>
  </si>
  <si>
    <t>Completed MR312.14</t>
  </si>
  <si>
    <r>
      <t xml:space="preserve">City of Redondo Beach
</t>
    </r>
    <r>
      <rPr>
        <sz val="16"/>
        <rFont val="Arial"/>
        <family val="2"/>
      </rPr>
      <t>Inglewood Ave at Manhattan Beach Blvd Intersection Improvements</t>
    </r>
  </si>
  <si>
    <t xml:space="preserve">Completed MR312.18
</t>
  </si>
  <si>
    <r>
      <t xml:space="preserve">City of Torrance
</t>
    </r>
    <r>
      <rPr>
        <sz val="16"/>
        <rFont val="Arial"/>
        <family val="2"/>
      </rPr>
      <t>Maple Ave at Sepulveda Blvd. Intersection Improvements</t>
    </r>
  </si>
  <si>
    <t>TOTALS</t>
  </si>
  <si>
    <t>COMMITTED  MR312.09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</si>
</sst>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quot;$&quot;#,##0"/>
    <numFmt numFmtId="165" formatCode="#,##0;[Red]#,##0"/>
    <numFmt numFmtId="166" formatCode="&quot;$&quot;#,##0;[Red]&quot;$&quot;#,##0"/>
  </numFmts>
  <fonts count="8" x14ac:knownFonts="1">
    <font>
      <sz val="11"/>
      <color theme="1"/>
      <name val="Calibri"/>
      <family val="2"/>
      <scheme val="minor"/>
    </font>
    <font>
      <sz val="11"/>
      <color theme="1"/>
      <name val="Calibri"/>
      <family val="2"/>
      <scheme val="minor"/>
    </font>
    <font>
      <b/>
      <sz val="16"/>
      <name val="Arial"/>
      <family val="2"/>
    </font>
    <font>
      <sz val="16"/>
      <name val="Arial"/>
      <family val="2"/>
    </font>
    <font>
      <b/>
      <sz val="20"/>
      <name val="Arial"/>
      <family val="2"/>
    </font>
    <font>
      <b/>
      <sz val="18"/>
      <color rgb="FF0070C0"/>
      <name val="Arial"/>
      <family val="2"/>
    </font>
    <font>
      <b/>
      <sz val="16"/>
      <color rgb="FF0070C0"/>
      <name val="Arial"/>
      <family val="2"/>
    </font>
    <font>
      <sz val="14"/>
      <color rgb="FF0070C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tint="-9.9978637043366805E-2"/>
        <bgColor indexed="64"/>
      </patternFill>
    </fill>
  </fills>
  <borders count="49">
    <border>
      <left/>
      <right/>
      <top/>
      <bottom/>
      <diagonal/>
    </border>
    <border>
      <left/>
      <right/>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auto="1"/>
      </top>
      <bottom/>
      <diagonal/>
    </border>
    <border>
      <left style="medium">
        <color auto="1"/>
      </left>
      <right/>
      <top style="thin">
        <color indexed="64"/>
      </top>
      <bottom/>
      <diagonal/>
    </border>
    <border>
      <left style="thin">
        <color auto="1"/>
      </left>
      <right/>
      <top style="thin">
        <color auto="1"/>
      </top>
      <bottom/>
      <diagonal/>
    </border>
    <border>
      <left style="thin">
        <color indexed="64"/>
      </left>
      <right style="medium">
        <color indexed="64"/>
      </right>
      <top style="thin">
        <color indexed="64"/>
      </top>
      <bottom/>
      <diagonal/>
    </border>
    <border>
      <left style="medium">
        <color auto="1"/>
      </left>
      <right style="medium">
        <color auto="1"/>
      </right>
      <top/>
      <bottom style="thin">
        <color indexed="64"/>
      </bottom>
      <diagonal/>
    </border>
    <border>
      <left style="medium">
        <color auto="1"/>
      </left>
      <right style="medium">
        <color auto="1"/>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indexed="64"/>
      </bottom>
      <diagonal/>
    </border>
    <border>
      <left style="medium">
        <color auto="1"/>
      </left>
      <right style="medium">
        <color auto="1"/>
      </right>
      <top style="medium">
        <color indexed="64"/>
      </top>
      <bottom style="thin">
        <color indexed="64"/>
      </bottom>
      <diagonal/>
    </border>
    <border>
      <left style="medium">
        <color auto="1"/>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style="medium">
        <color auto="1"/>
      </left>
      <right/>
      <top style="thin">
        <color indexed="64"/>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medium">
        <color indexed="64"/>
      </top>
      <bottom/>
      <diagonal/>
    </border>
    <border>
      <left style="thin">
        <color auto="1"/>
      </left>
      <right style="medium">
        <color indexed="64"/>
      </right>
      <top style="medium">
        <color indexed="64"/>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top/>
      <bottom/>
      <diagonal/>
    </border>
    <border>
      <left style="thin">
        <color auto="1"/>
      </left>
      <right/>
      <top/>
      <bottom/>
      <diagonal/>
    </border>
    <border>
      <left style="thin">
        <color auto="1"/>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thin">
        <color indexed="64"/>
      </top>
      <bottom style="thin">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7">
    <xf numFmtId="0" fontId="0" fillId="0" borderId="0" xfId="0"/>
    <xf numFmtId="0" fontId="2" fillId="0" borderId="0" xfId="0" applyFont="1" applyFill="1" applyBorder="1" applyAlignment="1">
      <alignment horizontal="center" vertical="center"/>
    </xf>
    <xf numFmtId="0" fontId="3" fillId="0" borderId="0" xfId="0" applyFont="1" applyFill="1" applyAlignment="1"/>
    <xf numFmtId="0" fontId="4" fillId="0" borderId="0" xfId="0" applyFont="1" applyFill="1" applyBorder="1" applyAlignment="1">
      <alignment vertical="center"/>
    </xf>
    <xf numFmtId="0" fontId="2" fillId="0" borderId="0" xfId="0" applyFont="1" applyFill="1" applyBorder="1" applyAlignment="1">
      <alignment vertical="center"/>
    </xf>
    <xf numFmtId="0" fontId="3" fillId="0" borderId="1" xfId="0" applyFont="1" applyFill="1" applyBorder="1" applyAlignment="1">
      <alignment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xf numFmtId="0" fontId="2" fillId="0" borderId="2"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Continuous" vertical="center"/>
    </xf>
    <xf numFmtId="0" fontId="2" fillId="0" borderId="3" xfId="0" applyFont="1" applyFill="1" applyBorder="1" applyAlignment="1">
      <alignment horizontal="centerContinuous" vertical="center"/>
    </xf>
    <xf numFmtId="0" fontId="2" fillId="0" borderId="4" xfId="0" applyFont="1" applyFill="1" applyBorder="1" applyAlignment="1">
      <alignment horizontal="centerContinuous"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4" fillId="2" borderId="8" xfId="0" applyFont="1" applyFill="1" applyBorder="1" applyAlignment="1">
      <alignment horizontal="left" vertical="top"/>
    </xf>
    <xf numFmtId="0" fontId="4" fillId="2" borderId="9" xfId="0" applyFont="1" applyFill="1" applyBorder="1" applyAlignment="1">
      <alignment horizontal="left" vertical="top"/>
    </xf>
    <xf numFmtId="0" fontId="4" fillId="2" borderId="10" xfId="0" applyFont="1" applyFill="1" applyBorder="1" applyAlignment="1">
      <alignment horizontal="left" vertical="top"/>
    </xf>
    <xf numFmtId="0" fontId="2" fillId="0" borderId="11" xfId="0" applyFont="1" applyFill="1" applyBorder="1" applyAlignment="1">
      <alignment horizontal="left" vertical="center"/>
    </xf>
    <xf numFmtId="0" fontId="2" fillId="0" borderId="3" xfId="0" applyFont="1" applyFill="1" applyBorder="1" applyAlignment="1">
      <alignment horizontal="left" vertical="center"/>
    </xf>
    <xf numFmtId="0" fontId="2" fillId="0" borderId="12" xfId="0" applyFont="1" applyFill="1" applyBorder="1" applyAlignment="1">
      <alignment horizontal="left" vertical="center"/>
    </xf>
    <xf numFmtId="164" fontId="2" fillId="0" borderId="4"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164" fontId="3" fillId="0" borderId="14" xfId="2" applyNumberFormat="1" applyFont="1" applyFill="1" applyBorder="1" applyAlignment="1">
      <alignment horizontal="center" vertical="center"/>
    </xf>
    <xf numFmtId="164" fontId="3" fillId="0" borderId="15" xfId="2" applyNumberFormat="1" applyFont="1" applyFill="1" applyBorder="1" applyAlignment="1">
      <alignment horizontal="center" vertical="center"/>
    </xf>
    <xf numFmtId="164" fontId="3" fillId="0" borderId="16" xfId="2" applyNumberFormat="1" applyFont="1" applyFill="1" applyBorder="1" applyAlignment="1">
      <alignment horizontal="center" vertical="center"/>
    </xf>
    <xf numFmtId="6" fontId="2" fillId="0" borderId="17" xfId="0" applyNumberFormat="1" applyFont="1" applyFill="1" applyBorder="1" applyAlignment="1">
      <alignment horizontal="center" vertical="center"/>
    </xf>
    <xf numFmtId="6" fontId="2" fillId="0" borderId="18" xfId="0" applyNumberFormat="1" applyFont="1" applyFill="1" applyBorder="1" applyAlignment="1">
      <alignment horizontal="center" vertical="center"/>
    </xf>
    <xf numFmtId="0" fontId="2" fillId="0" borderId="9" xfId="0" applyFont="1" applyFill="1" applyBorder="1" applyAlignment="1">
      <alignment horizontal="left" vertical="center"/>
    </xf>
    <xf numFmtId="0" fontId="4" fillId="3" borderId="8" xfId="0" applyFont="1" applyFill="1" applyBorder="1" applyAlignment="1">
      <alignment horizontal="left"/>
    </xf>
    <xf numFmtId="0" fontId="4" fillId="3" borderId="9" xfId="0" applyFont="1" applyFill="1" applyBorder="1" applyAlignment="1">
      <alignment horizontal="left"/>
    </xf>
    <xf numFmtId="0" fontId="4" fillId="3" borderId="10" xfId="0" applyFont="1" applyFill="1" applyBorder="1" applyAlignment="1">
      <alignment horizontal="left"/>
    </xf>
    <xf numFmtId="0" fontId="2" fillId="0" borderId="4" xfId="0" applyFont="1" applyFill="1" applyBorder="1" applyAlignment="1">
      <alignment horizontal="left" vertical="center" wrapText="1"/>
    </xf>
    <xf numFmtId="6" fontId="2" fillId="0" borderId="2"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xf>
    <xf numFmtId="165" fontId="3" fillId="0" borderId="19" xfId="0" applyNumberFormat="1" applyFont="1" applyFill="1" applyBorder="1" applyAlignment="1">
      <alignment horizontal="center" vertical="center"/>
    </xf>
    <xf numFmtId="166" fontId="3" fillId="0" borderId="20" xfId="0" applyNumberFormat="1" applyFont="1" applyFill="1" applyBorder="1" applyAlignment="1">
      <alignment horizontal="center" vertical="center"/>
    </xf>
    <xf numFmtId="166" fontId="3" fillId="0" borderId="21" xfId="0" applyNumberFormat="1" applyFont="1" applyFill="1" applyBorder="1" applyAlignment="1">
      <alignment horizontal="center" vertical="center"/>
    </xf>
    <xf numFmtId="6" fontId="2" fillId="0" borderId="22" xfId="0" applyNumberFormat="1" applyFont="1" applyFill="1" applyBorder="1" applyAlignment="1">
      <alignment horizontal="center" vertical="center"/>
    </xf>
    <xf numFmtId="0" fontId="2" fillId="0" borderId="23" xfId="0"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166" fontId="2" fillId="0" borderId="13" xfId="0" applyNumberFormat="1" applyFont="1" applyFill="1" applyBorder="1" applyAlignment="1">
      <alignment horizontal="center" vertical="center"/>
    </xf>
    <xf numFmtId="6" fontId="3" fillId="0" borderId="14" xfId="0" applyNumberFormat="1" applyFont="1" applyFill="1" applyBorder="1" applyAlignment="1">
      <alignment horizontal="center" vertical="center"/>
    </xf>
    <xf numFmtId="6"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6" fontId="3" fillId="0" borderId="16" xfId="0" applyNumberFormat="1" applyFont="1" applyFill="1" applyBorder="1" applyAlignment="1">
      <alignment horizontal="center" vertical="center"/>
    </xf>
    <xf numFmtId="164" fontId="3" fillId="0" borderId="14"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164" fontId="3" fillId="0" borderId="16"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wrapText="1"/>
    </xf>
    <xf numFmtId="164" fontId="2" fillId="0" borderId="24" xfId="0" applyNumberFormat="1" applyFont="1" applyFill="1" applyBorder="1" applyAlignment="1">
      <alignment horizontal="center" vertical="center"/>
    </xf>
    <xf numFmtId="164" fontId="3" fillId="0" borderId="25" xfId="0" applyNumberFormat="1" applyFont="1" applyFill="1" applyBorder="1" applyAlignment="1">
      <alignment horizontal="center" vertical="center"/>
    </xf>
    <xf numFmtId="164" fontId="3" fillId="0" borderId="26" xfId="0" applyNumberFormat="1" applyFont="1" applyFill="1" applyBorder="1" applyAlignment="1">
      <alignment horizontal="center" vertical="center"/>
    </xf>
    <xf numFmtId="164" fontId="3" fillId="0" borderId="27" xfId="0" applyNumberFormat="1" applyFont="1" applyFill="1" applyBorder="1" applyAlignment="1">
      <alignment horizontal="center" vertical="center"/>
    </xf>
    <xf numFmtId="6" fontId="2" fillId="0" borderId="24" xfId="0" applyNumberFormat="1" applyFont="1" applyFill="1" applyBorder="1" applyAlignment="1">
      <alignment horizontal="center" vertical="center"/>
    </xf>
    <xf numFmtId="166" fontId="2" fillId="0" borderId="2" xfId="0" applyNumberFormat="1" applyFont="1" applyFill="1" applyBorder="1" applyAlignment="1">
      <alignment horizontal="center" vertical="center"/>
    </xf>
    <xf numFmtId="6" fontId="3" fillId="0" borderId="28" xfId="0" applyNumberFormat="1" applyFont="1" applyFill="1" applyBorder="1" applyAlignment="1">
      <alignment horizontal="center" vertical="center"/>
    </xf>
    <xf numFmtId="6" fontId="3" fillId="0" borderId="29" xfId="0" applyNumberFormat="1" applyFont="1" applyFill="1" applyBorder="1" applyAlignment="1">
      <alignment horizontal="center" vertical="center"/>
    </xf>
    <xf numFmtId="0" fontId="2" fillId="0" borderId="30" xfId="0" applyFont="1" applyFill="1" applyBorder="1" applyAlignment="1">
      <alignment horizontal="center" vertical="center" wrapText="1"/>
    </xf>
    <xf numFmtId="164" fontId="2" fillId="0" borderId="23" xfId="0" applyNumberFormat="1" applyFont="1" applyFill="1" applyBorder="1" applyAlignment="1">
      <alignment horizontal="center" vertical="center"/>
    </xf>
    <xf numFmtId="0" fontId="3" fillId="0" borderId="25" xfId="0" applyFont="1" applyFill="1" applyBorder="1" applyAlignment="1">
      <alignment horizontal="center" vertical="center"/>
    </xf>
    <xf numFmtId="6" fontId="2" fillId="0" borderId="26" xfId="0" applyNumberFormat="1" applyFont="1" applyFill="1" applyBorder="1" applyAlignment="1">
      <alignment horizontal="center" vertical="center"/>
    </xf>
    <xf numFmtId="6" fontId="3" fillId="0" borderId="26" xfId="0" applyNumberFormat="1" applyFont="1" applyFill="1" applyBorder="1" applyAlignment="1">
      <alignment horizontal="center" vertical="center"/>
    </xf>
    <xf numFmtId="0" fontId="3" fillId="0" borderId="27" xfId="0" applyFont="1" applyFill="1" applyBorder="1" applyAlignment="1">
      <alignment horizontal="center" vertical="center"/>
    </xf>
    <xf numFmtId="0" fontId="2" fillId="3" borderId="9" xfId="0" applyFont="1" applyFill="1" applyBorder="1" applyAlignment="1">
      <alignment horizontal="left"/>
    </xf>
    <xf numFmtId="166" fontId="3" fillId="0" borderId="5" xfId="0" applyNumberFormat="1" applyFont="1" applyFill="1" applyBorder="1" applyAlignment="1">
      <alignment horizontal="center" vertical="center"/>
    </xf>
    <xf numFmtId="166" fontId="3" fillId="0" borderId="28" xfId="0" applyNumberFormat="1" applyFont="1" applyFill="1" applyBorder="1" applyAlignment="1">
      <alignment horizontal="center" vertical="center"/>
    </xf>
    <xf numFmtId="166" fontId="3" fillId="0" borderId="29" xfId="0" applyNumberFormat="1" applyFont="1" applyFill="1" applyBorder="1" applyAlignment="1">
      <alignment horizontal="center" vertical="center"/>
    </xf>
    <xf numFmtId="6" fontId="2" fillId="0" borderId="4" xfId="0" applyNumberFormat="1" applyFont="1" applyFill="1" applyBorder="1" applyAlignment="1">
      <alignment horizontal="center" vertical="center"/>
    </xf>
    <xf numFmtId="166" fontId="3" fillId="0" borderId="15" xfId="0" applyNumberFormat="1" applyFont="1" applyFill="1" applyBorder="1" applyAlignment="1">
      <alignment horizontal="center" vertical="center"/>
    </xf>
    <xf numFmtId="166" fontId="3" fillId="0" borderId="16" xfId="0" applyNumberFormat="1" applyFont="1" applyFill="1" applyBorder="1" applyAlignment="1">
      <alignment horizontal="center" vertical="center"/>
    </xf>
    <xf numFmtId="6" fontId="3" fillId="0" borderId="31" xfId="0" applyNumberFormat="1" applyFont="1" applyFill="1" applyBorder="1" applyAlignment="1">
      <alignment horizontal="center" vertical="center"/>
    </xf>
    <xf numFmtId="6" fontId="3" fillId="0" borderId="32" xfId="0" applyNumberFormat="1" applyFont="1" applyFill="1" applyBorder="1" applyAlignment="1">
      <alignment horizontal="center" vertical="center"/>
    </xf>
    <xf numFmtId="166" fontId="3" fillId="0" borderId="32" xfId="0" applyNumberFormat="1" applyFont="1" applyFill="1" applyBorder="1" applyAlignment="1">
      <alignment horizontal="center" vertical="center"/>
    </xf>
    <xf numFmtId="166" fontId="3" fillId="0" borderId="33" xfId="0" applyNumberFormat="1" applyFont="1" applyFill="1" applyBorder="1" applyAlignment="1">
      <alignment horizontal="center" vertical="center"/>
    </xf>
    <xf numFmtId="164" fontId="3" fillId="0" borderId="31" xfId="0" applyNumberFormat="1" applyFont="1" applyFill="1" applyBorder="1" applyAlignment="1">
      <alignment horizontal="center" vertical="center"/>
    </xf>
    <xf numFmtId="164" fontId="3" fillId="0" borderId="32" xfId="0" applyNumberFormat="1" applyFont="1" applyFill="1" applyBorder="1" applyAlignment="1">
      <alignment horizontal="center" vertical="center"/>
    </xf>
    <xf numFmtId="164" fontId="3" fillId="0" borderId="33" xfId="0" applyNumberFormat="1" applyFont="1" applyFill="1" applyBorder="1" applyAlignment="1">
      <alignment horizontal="center" vertical="center"/>
    </xf>
    <xf numFmtId="166" fontId="2" fillId="0" borderId="18" xfId="0" applyNumberFormat="1" applyFont="1" applyFill="1" applyBorder="1" applyAlignment="1">
      <alignment horizontal="center" vertical="center"/>
    </xf>
    <xf numFmtId="164" fontId="3" fillId="0" borderId="34" xfId="0" applyNumberFormat="1" applyFont="1" applyFill="1" applyBorder="1" applyAlignment="1">
      <alignment horizontal="center" vertical="center"/>
    </xf>
    <xf numFmtId="164" fontId="3" fillId="0" borderId="35" xfId="0" applyNumberFormat="1" applyFont="1" applyFill="1" applyBorder="1" applyAlignment="1">
      <alignment horizontal="center" vertical="center"/>
    </xf>
    <xf numFmtId="164" fontId="3" fillId="0" borderId="36" xfId="0" applyNumberFormat="1" applyFont="1" applyFill="1" applyBorder="1" applyAlignment="1">
      <alignment horizontal="center" vertical="center"/>
    </xf>
    <xf numFmtId="6" fontId="2" fillId="0" borderId="7"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xf>
    <xf numFmtId="166" fontId="3" fillId="0" borderId="34" xfId="0" applyNumberFormat="1" applyFont="1" applyFill="1" applyBorder="1" applyAlignment="1">
      <alignment horizontal="center" vertical="center"/>
    </xf>
    <xf numFmtId="166" fontId="3" fillId="0" borderId="35" xfId="0" applyNumberFormat="1" applyFont="1" applyFill="1" applyBorder="1" applyAlignment="1">
      <alignment horizontal="center" vertical="center"/>
    </xf>
    <xf numFmtId="166" fontId="3" fillId="0" borderId="36" xfId="0" applyNumberFormat="1" applyFont="1" applyFill="1" applyBorder="1" applyAlignment="1">
      <alignment horizontal="center" vertical="center"/>
    </xf>
    <xf numFmtId="164" fontId="3" fillId="0" borderId="13" xfId="0" applyNumberFormat="1" applyFont="1" applyFill="1" applyBorder="1" applyAlignment="1">
      <alignment horizontal="center"/>
    </xf>
    <xf numFmtId="164" fontId="3" fillId="0" borderId="31" xfId="2" applyNumberFormat="1" applyFont="1" applyFill="1" applyBorder="1" applyAlignment="1">
      <alignment horizontal="center" vertical="center"/>
    </xf>
    <xf numFmtId="164" fontId="3" fillId="0" borderId="32" xfId="2" applyNumberFormat="1" applyFont="1" applyFill="1" applyBorder="1" applyAlignment="1">
      <alignment horizontal="center" vertical="center"/>
    </xf>
    <xf numFmtId="164" fontId="3" fillId="0" borderId="33" xfId="2" applyNumberFormat="1" applyFont="1" applyFill="1" applyBorder="1" applyAlignment="1">
      <alignment horizontal="center" vertical="center"/>
    </xf>
    <xf numFmtId="6" fontId="2" fillId="0" borderId="4" xfId="0" applyNumberFormat="1" applyFont="1" applyFill="1" applyBorder="1" applyAlignment="1">
      <alignment horizontal="center" vertical="center" wrapText="1"/>
    </xf>
    <xf numFmtId="0" fontId="4" fillId="4" borderId="8" xfId="0" applyFont="1" applyFill="1" applyBorder="1" applyAlignment="1">
      <alignment horizontal="left"/>
    </xf>
    <xf numFmtId="0" fontId="4" fillId="4" borderId="9" xfId="0" applyFont="1" applyFill="1" applyBorder="1" applyAlignment="1">
      <alignment horizontal="left"/>
    </xf>
    <xf numFmtId="0" fontId="2" fillId="4" borderId="9" xfId="0" applyFont="1" applyFill="1" applyBorder="1" applyAlignment="1">
      <alignment horizontal="left"/>
    </xf>
    <xf numFmtId="0" fontId="4" fillId="4" borderId="10" xfId="0" applyFont="1" applyFill="1" applyBorder="1" applyAlignment="1">
      <alignment horizontal="left"/>
    </xf>
    <xf numFmtId="6" fontId="2" fillId="0" borderId="2"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166" fontId="3" fillId="0" borderId="14" xfId="0" applyNumberFormat="1" applyFont="1" applyFill="1" applyBorder="1" applyAlignment="1">
      <alignment horizontal="center" vertical="center"/>
    </xf>
    <xf numFmtId="6" fontId="2" fillId="0" borderId="13"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3" fillId="0" borderId="37" xfId="0" applyNumberFormat="1" applyFont="1" applyFill="1" applyBorder="1" applyAlignment="1">
      <alignment horizontal="center" vertical="center"/>
    </xf>
    <xf numFmtId="164" fontId="3" fillId="0" borderId="38" xfId="0" applyNumberFormat="1" applyFont="1" applyFill="1" applyBorder="1" applyAlignment="1">
      <alignment horizontal="center" vertical="center"/>
    </xf>
    <xf numFmtId="164" fontId="3" fillId="0" borderId="39" xfId="0" applyNumberFormat="1" applyFont="1" applyFill="1" applyBorder="1" applyAlignment="1">
      <alignment horizontal="center" vertical="center"/>
    </xf>
    <xf numFmtId="166" fontId="3" fillId="0" borderId="31" xfId="0" applyNumberFormat="1" applyFont="1" applyFill="1" applyBorder="1" applyAlignment="1">
      <alignment horizontal="center" vertical="center"/>
    </xf>
    <xf numFmtId="166" fontId="2" fillId="0" borderId="7" xfId="0" applyNumberFormat="1" applyFont="1" applyFill="1" applyBorder="1" applyAlignment="1">
      <alignment horizontal="center" vertical="center"/>
    </xf>
    <xf numFmtId="6" fontId="3" fillId="0" borderId="37" xfId="0" applyNumberFormat="1" applyFont="1" applyFill="1" applyBorder="1" applyAlignment="1">
      <alignment horizontal="center" vertical="center"/>
    </xf>
    <xf numFmtId="6" fontId="3" fillId="0" borderId="38" xfId="0" applyNumberFormat="1" applyFont="1" applyFill="1" applyBorder="1" applyAlignment="1">
      <alignment horizontal="center" vertical="center"/>
    </xf>
    <xf numFmtId="164" fontId="2" fillId="0" borderId="32" xfId="0" applyNumberFormat="1" applyFont="1" applyFill="1" applyBorder="1" applyAlignment="1">
      <alignment horizontal="center" vertical="center" wrapText="1"/>
    </xf>
    <xf numFmtId="166" fontId="2" fillId="0" borderId="24" xfId="0" applyNumberFormat="1" applyFont="1" applyFill="1" applyBorder="1" applyAlignment="1">
      <alignment horizontal="center" vertical="center"/>
    </xf>
    <xf numFmtId="164" fontId="3" fillId="0" borderId="40" xfId="0" applyNumberFormat="1" applyFont="1" applyFill="1" applyBorder="1" applyAlignment="1">
      <alignment horizontal="center" vertical="center"/>
    </xf>
    <xf numFmtId="164" fontId="3" fillId="0" borderId="41" xfId="0" applyNumberFormat="1" applyFont="1" applyFill="1" applyBorder="1" applyAlignment="1">
      <alignment horizontal="center" vertical="center"/>
    </xf>
    <xf numFmtId="164" fontId="3" fillId="0" borderId="2" xfId="0" applyNumberFormat="1" applyFont="1" applyFill="1" applyBorder="1" applyAlignment="1">
      <alignment horizontal="center"/>
    </xf>
    <xf numFmtId="164" fontId="3" fillId="0" borderId="5" xfId="0" applyNumberFormat="1" applyFont="1" applyFill="1" applyBorder="1" applyAlignment="1">
      <alignment horizontal="center" vertical="center"/>
    </xf>
    <xf numFmtId="164" fontId="3" fillId="0" borderId="28" xfId="0" applyNumberFormat="1" applyFont="1" applyFill="1" applyBorder="1" applyAlignment="1">
      <alignment horizontal="center" vertical="center"/>
    </xf>
    <xf numFmtId="164" fontId="3" fillId="0" borderId="29" xfId="0" applyNumberFormat="1" applyFont="1" applyFill="1" applyBorder="1" applyAlignment="1">
      <alignment horizontal="center" vertical="center"/>
    </xf>
    <xf numFmtId="164" fontId="3" fillId="0" borderId="18" xfId="0" applyNumberFormat="1" applyFont="1" applyFill="1" applyBorder="1" applyAlignment="1">
      <alignment horizontal="center"/>
    </xf>
    <xf numFmtId="164" fontId="3" fillId="0" borderId="42" xfId="0" applyNumberFormat="1" applyFont="1" applyFill="1" applyBorder="1" applyAlignment="1">
      <alignment horizontal="center" vertical="center"/>
    </xf>
    <xf numFmtId="164" fontId="3" fillId="0" borderId="43" xfId="0" applyNumberFormat="1" applyFont="1" applyFill="1" applyBorder="1" applyAlignment="1">
      <alignment horizontal="center" vertical="center"/>
    </xf>
    <xf numFmtId="6" fontId="3" fillId="0" borderId="39" xfId="0" applyNumberFormat="1" applyFont="1" applyFill="1" applyBorder="1" applyAlignment="1">
      <alignment horizontal="center" vertical="center"/>
    </xf>
    <xf numFmtId="166" fontId="2" fillId="0" borderId="4" xfId="0" applyNumberFormat="1" applyFont="1" applyFill="1" applyBorder="1" applyAlignment="1">
      <alignment horizontal="center" vertical="center"/>
    </xf>
    <xf numFmtId="166" fontId="3" fillId="0" borderId="25" xfId="1" applyNumberFormat="1" applyFont="1" applyFill="1" applyBorder="1" applyAlignment="1">
      <alignment horizontal="center" vertical="center"/>
    </xf>
    <xf numFmtId="0" fontId="3" fillId="0" borderId="26" xfId="0" applyFont="1" applyFill="1" applyBorder="1" applyAlignment="1">
      <alignment horizontal="center" vertical="center"/>
    </xf>
    <xf numFmtId="164" fontId="3" fillId="0" borderId="19" xfId="0" applyNumberFormat="1" applyFont="1" applyFill="1" applyBorder="1" applyAlignment="1">
      <alignment horizontal="center" vertical="center"/>
    </xf>
    <xf numFmtId="164" fontId="3" fillId="0" borderId="20" xfId="0" applyNumberFormat="1" applyFont="1" applyFill="1" applyBorder="1" applyAlignment="1">
      <alignment horizontal="center" vertical="center"/>
    </xf>
    <xf numFmtId="164" fontId="3" fillId="0" borderId="21"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2" fillId="0" borderId="37" xfId="0" applyFont="1" applyFill="1" applyBorder="1" applyAlignment="1">
      <alignment horizontal="left" vertical="center" wrapText="1"/>
    </xf>
    <xf numFmtId="164" fontId="3" fillId="0" borderId="22" xfId="0" applyNumberFormat="1" applyFont="1" applyFill="1" applyBorder="1" applyAlignment="1">
      <alignment horizontal="center"/>
    </xf>
    <xf numFmtId="0" fontId="2" fillId="0" borderId="11" xfId="0" applyFont="1" applyFill="1" applyBorder="1" applyAlignment="1">
      <alignment horizontal="left" vertical="center" wrapText="1"/>
    </xf>
    <xf numFmtId="164" fontId="3" fillId="0" borderId="24" xfId="0" applyNumberFormat="1" applyFont="1" applyFill="1" applyBorder="1" applyAlignment="1">
      <alignment horizontal="center"/>
    </xf>
    <xf numFmtId="0" fontId="2" fillId="0" borderId="2" xfId="0" applyFont="1" applyFill="1" applyBorder="1" applyAlignment="1">
      <alignment horizontal="left" vertical="center" wrapText="1"/>
    </xf>
    <xf numFmtId="6" fontId="3" fillId="0" borderId="33" xfId="0" applyNumberFormat="1" applyFont="1" applyFill="1" applyBorder="1" applyAlignment="1">
      <alignment horizontal="center" vertical="center"/>
    </xf>
    <xf numFmtId="0" fontId="4" fillId="3" borderId="8" xfId="0" applyFont="1" applyFill="1" applyBorder="1" applyAlignment="1">
      <alignment horizontal="left" vertical="center"/>
    </xf>
    <xf numFmtId="0" fontId="4" fillId="3" borderId="9" xfId="0" applyFont="1" applyFill="1" applyBorder="1" applyAlignment="1">
      <alignment horizontal="left" vertical="center"/>
    </xf>
    <xf numFmtId="0" fontId="2" fillId="3" borderId="9" xfId="0" applyFont="1" applyFill="1" applyBorder="1" applyAlignment="1">
      <alignment horizontal="left" vertical="center"/>
    </xf>
    <xf numFmtId="0" fontId="4" fillId="3" borderId="10" xfId="0" applyFont="1" applyFill="1" applyBorder="1" applyAlignment="1">
      <alignment horizontal="left" vertical="center"/>
    </xf>
    <xf numFmtId="6" fontId="3" fillId="0" borderId="44" xfId="0" applyNumberFormat="1" applyFont="1" applyFill="1" applyBorder="1" applyAlignment="1">
      <alignment horizontal="center" vertical="center"/>
    </xf>
    <xf numFmtId="6" fontId="3" fillId="0" borderId="45" xfId="0" applyNumberFormat="1" applyFont="1" applyFill="1" applyBorder="1" applyAlignment="1">
      <alignment horizontal="center" vertical="center"/>
    </xf>
    <xf numFmtId="166" fontId="3" fillId="0" borderId="45" xfId="0" applyNumberFormat="1" applyFont="1" applyFill="1" applyBorder="1" applyAlignment="1">
      <alignment horizontal="center" vertical="center"/>
    </xf>
    <xf numFmtId="6" fontId="3" fillId="0" borderId="42" xfId="0" applyNumberFormat="1" applyFont="1" applyFill="1" applyBorder="1" applyAlignment="1">
      <alignment horizontal="center" vertical="center"/>
    </xf>
    <xf numFmtId="6" fontId="3" fillId="0" borderId="43" xfId="0" applyNumberFormat="1" applyFont="1" applyFill="1" applyBorder="1" applyAlignment="1">
      <alignment horizontal="center" vertical="center"/>
    </xf>
    <xf numFmtId="166" fontId="3" fillId="0" borderId="43" xfId="0" applyNumberFormat="1" applyFont="1" applyFill="1" applyBorder="1" applyAlignment="1">
      <alignment horizontal="center" vertical="center"/>
    </xf>
    <xf numFmtId="6" fontId="3" fillId="0" borderId="0" xfId="0" applyNumberFormat="1" applyFont="1" applyFill="1" applyBorder="1" applyAlignment="1">
      <alignment horizontal="center" vertical="center"/>
    </xf>
    <xf numFmtId="166" fontId="3" fillId="0" borderId="38" xfId="0" applyNumberFormat="1" applyFont="1" applyFill="1" applyBorder="1" applyAlignment="1">
      <alignment horizontal="center" vertical="center"/>
    </xf>
    <xf numFmtId="166" fontId="3" fillId="0" borderId="39" xfId="0" applyNumberFormat="1" applyFont="1" applyFill="1" applyBorder="1" applyAlignment="1">
      <alignment horizontal="center" vertical="center"/>
    </xf>
    <xf numFmtId="6" fontId="3" fillId="0" borderId="46" xfId="0" applyNumberFormat="1" applyFont="1" applyFill="1" applyBorder="1" applyAlignment="1">
      <alignment horizontal="center" vertical="center"/>
    </xf>
    <xf numFmtId="166" fontId="2" fillId="0" borderId="17" xfId="0" applyNumberFormat="1" applyFont="1" applyFill="1" applyBorder="1" applyAlignment="1">
      <alignment horizontal="center" vertical="center"/>
    </xf>
    <xf numFmtId="6" fontId="3" fillId="0" borderId="1" xfId="0" applyNumberFormat="1" applyFont="1" applyFill="1" applyBorder="1" applyAlignment="1">
      <alignment horizontal="center" vertical="center"/>
    </xf>
    <xf numFmtId="6" fontId="3" fillId="0" borderId="47" xfId="0" applyNumberFormat="1" applyFont="1" applyFill="1" applyBorder="1" applyAlignment="1">
      <alignment horizontal="center" vertical="center"/>
    </xf>
    <xf numFmtId="166" fontId="3" fillId="0" borderId="47" xfId="0" applyNumberFormat="1" applyFont="1" applyFill="1" applyBorder="1" applyAlignment="1">
      <alignment horizontal="center" vertical="center"/>
    </xf>
    <xf numFmtId="166" fontId="3" fillId="0" borderId="48" xfId="0" applyNumberFormat="1" applyFont="1" applyFill="1" applyBorder="1" applyAlignment="1">
      <alignment horizontal="center" vertical="center"/>
    </xf>
    <xf numFmtId="6" fontId="2" fillId="0" borderId="23" xfId="0" applyNumberFormat="1" applyFont="1" applyFill="1" applyBorder="1" applyAlignment="1">
      <alignment horizontal="center"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2" fillId="4" borderId="9" xfId="0" applyFont="1" applyFill="1" applyBorder="1" applyAlignment="1">
      <alignment horizontal="left" vertical="center"/>
    </xf>
    <xf numFmtId="0" fontId="4" fillId="4" borderId="10" xfId="0" applyFont="1" applyFill="1" applyBorder="1" applyAlignment="1">
      <alignment horizontal="left" vertical="center"/>
    </xf>
    <xf numFmtId="6" fontId="3" fillId="0" borderId="5" xfId="0" applyNumberFormat="1" applyFont="1" applyFill="1" applyBorder="1" applyAlignment="1">
      <alignment horizontal="center" vertical="center"/>
    </xf>
    <xf numFmtId="6" fontId="3" fillId="0" borderId="25" xfId="0" applyNumberFormat="1" applyFont="1" applyFill="1" applyBorder="1" applyAlignment="1">
      <alignment horizontal="center" vertical="center"/>
    </xf>
    <xf numFmtId="166" fontId="3" fillId="0" borderId="26" xfId="0" applyNumberFormat="1" applyFont="1" applyFill="1" applyBorder="1" applyAlignment="1">
      <alignment horizontal="center" vertical="center"/>
    </xf>
    <xf numFmtId="166" fontId="3" fillId="0" borderId="27" xfId="0" applyNumberFormat="1"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center" wrapText="1"/>
    </xf>
    <xf numFmtId="0" fontId="2" fillId="0" borderId="0" xfId="0" applyFont="1" applyFill="1" applyAlignment="1">
      <alignment vertical="center"/>
    </xf>
    <xf numFmtId="0" fontId="3" fillId="0" borderId="0" xfId="0" applyFont="1" applyFill="1" applyAlignment="1">
      <alignment horizontal="center" vertical="center"/>
    </xf>
    <xf numFmtId="0" fontId="5" fillId="5" borderId="32" xfId="0" applyFont="1" applyFill="1" applyBorder="1" applyAlignment="1">
      <alignment horizontal="left" vertical="center" wrapText="1"/>
    </xf>
    <xf numFmtId="164" fontId="6" fillId="5" borderId="32" xfId="0" applyNumberFormat="1" applyFont="1" applyFill="1" applyBorder="1" applyAlignment="1">
      <alignment horizontal="center" vertical="center"/>
    </xf>
    <xf numFmtId="164" fontId="7" fillId="5" borderId="32" xfId="0" applyNumberFormat="1"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abSelected="1" topLeftCell="A100" zoomScale="50" zoomScaleNormal="50" workbookViewId="0">
      <selection activeCell="M102" sqref="M102"/>
    </sheetView>
  </sheetViews>
  <sheetFormatPr defaultRowHeight="15" x14ac:dyDescent="0.25"/>
  <cols>
    <col min="1" max="1" width="33.5703125" customWidth="1"/>
    <col min="2" max="2" width="22.28515625" customWidth="1"/>
    <col min="3" max="3" width="67" customWidth="1"/>
    <col min="4" max="4" width="28.7109375" bestFit="1" customWidth="1"/>
    <col min="5" max="5" width="29.5703125" bestFit="1" customWidth="1"/>
    <col min="6" max="6" width="32.42578125" bestFit="1" customWidth="1"/>
    <col min="7" max="7" width="23.5703125" bestFit="1" customWidth="1"/>
    <col min="8" max="8" width="28.42578125" bestFit="1" customWidth="1"/>
    <col min="9" max="10" width="33" bestFit="1" customWidth="1"/>
    <col min="11" max="11" width="20.7109375" customWidth="1"/>
  </cols>
  <sheetData>
    <row r="1" spans="1:11" ht="26.25" x14ac:dyDescent="0.3">
      <c r="A1" s="1"/>
      <c r="B1" s="2"/>
      <c r="C1" s="3" t="s">
        <v>0</v>
      </c>
      <c r="D1" s="4"/>
      <c r="E1" s="4"/>
      <c r="F1" s="4"/>
      <c r="G1" s="1"/>
      <c r="H1" s="1"/>
      <c r="I1" s="1"/>
      <c r="J1" s="1"/>
      <c r="K1" s="1"/>
    </row>
    <row r="2" spans="1:11" ht="21" thickBot="1" x14ac:dyDescent="0.35">
      <c r="A2" s="1"/>
      <c r="B2" s="2"/>
      <c r="C2" s="5"/>
      <c r="D2" s="6"/>
      <c r="E2" s="6"/>
      <c r="F2" s="5"/>
      <c r="G2" s="7"/>
      <c r="H2" s="7"/>
      <c r="I2" s="7"/>
      <c r="J2" s="7"/>
      <c r="K2" s="7"/>
    </row>
    <row r="3" spans="1:11" ht="81.75" thickBot="1" x14ac:dyDescent="0.35">
      <c r="A3" s="8"/>
      <c r="B3" s="9"/>
      <c r="C3" s="10" t="s">
        <v>1</v>
      </c>
      <c r="D3" s="11"/>
      <c r="E3" s="11"/>
      <c r="F3" s="12"/>
      <c r="G3" s="13" t="s">
        <v>2</v>
      </c>
      <c r="H3" s="14"/>
      <c r="I3" s="14"/>
      <c r="J3" s="14"/>
      <c r="K3" s="15"/>
    </row>
    <row r="4" spans="1:11" ht="122.25" thickBot="1" x14ac:dyDescent="0.35">
      <c r="A4" s="16" t="s">
        <v>3</v>
      </c>
      <c r="B4" s="17" t="s">
        <v>4</v>
      </c>
      <c r="C4" s="18" t="s">
        <v>5</v>
      </c>
      <c r="D4" s="10" t="s">
        <v>6</v>
      </c>
      <c r="E4" s="10" t="s">
        <v>7</v>
      </c>
      <c r="F4" s="19" t="s">
        <v>8</v>
      </c>
      <c r="G4" s="18" t="s">
        <v>9</v>
      </c>
      <c r="H4" s="18" t="s">
        <v>10</v>
      </c>
      <c r="I4" s="18" t="s">
        <v>11</v>
      </c>
      <c r="J4" s="18" t="s">
        <v>12</v>
      </c>
      <c r="K4" s="10" t="s">
        <v>13</v>
      </c>
    </row>
    <row r="5" spans="1:11" ht="27" thickBot="1" x14ac:dyDescent="0.3">
      <c r="A5" s="20" t="s">
        <v>14</v>
      </c>
      <c r="B5" s="21"/>
      <c r="C5" s="21"/>
      <c r="D5" s="21"/>
      <c r="E5" s="22"/>
      <c r="F5" s="21"/>
      <c r="G5" s="21"/>
      <c r="H5" s="21"/>
      <c r="I5" s="21"/>
      <c r="J5" s="21"/>
      <c r="K5" s="21"/>
    </row>
    <row r="6" spans="1:11" ht="21" thickBot="1" x14ac:dyDescent="0.3">
      <c r="A6" s="23" t="s">
        <v>15</v>
      </c>
      <c r="B6" s="24"/>
      <c r="C6" s="25"/>
      <c r="D6" s="26">
        <f>E6</f>
        <v>869070.68</v>
      </c>
      <c r="E6" s="26">
        <f>F6+K6+P6+U6+Z6+AE6+AJ6</f>
        <v>869070.68</v>
      </c>
      <c r="F6" s="27">
        <v>840930.68</v>
      </c>
      <c r="G6" s="28">
        <v>7035</v>
      </c>
      <c r="H6" s="29">
        <v>7035</v>
      </c>
      <c r="I6" s="29">
        <v>7035</v>
      </c>
      <c r="J6" s="30">
        <v>7035</v>
      </c>
      <c r="K6" s="31">
        <f t="shared" ref="K6:K8" si="0">SUM(G6:J6)</f>
        <v>28140</v>
      </c>
    </row>
    <row r="7" spans="1:11" ht="44.25" customHeight="1" thickBot="1" x14ac:dyDescent="0.3">
      <c r="A7" s="23" t="s">
        <v>16</v>
      </c>
      <c r="B7" s="24"/>
      <c r="C7" s="25"/>
      <c r="D7" s="26">
        <f t="shared" ref="D7:D8" si="1">E7</f>
        <v>2958009.0199999996</v>
      </c>
      <c r="E7" s="26">
        <f t="shared" ref="E7:E8" si="2">F7+K7+P7+U7+Z7+AE7+AJ7</f>
        <v>2958009.0199999996</v>
      </c>
      <c r="F7" s="27">
        <v>2439624.0199999996</v>
      </c>
      <c r="G7" s="28">
        <v>129595</v>
      </c>
      <c r="H7" s="29">
        <v>129596</v>
      </c>
      <c r="I7" s="29">
        <v>129597</v>
      </c>
      <c r="J7" s="30">
        <v>129597</v>
      </c>
      <c r="K7" s="32">
        <f t="shared" si="0"/>
        <v>518385</v>
      </c>
    </row>
    <row r="8" spans="1:11" ht="21" thickBot="1" x14ac:dyDescent="0.3">
      <c r="A8" s="23" t="s">
        <v>17</v>
      </c>
      <c r="B8" s="33"/>
      <c r="C8" s="25"/>
      <c r="D8" s="26">
        <f t="shared" si="1"/>
        <v>496661.39</v>
      </c>
      <c r="E8" s="26">
        <f t="shared" si="2"/>
        <v>496661.39</v>
      </c>
      <c r="F8" s="27">
        <v>496661.39</v>
      </c>
      <c r="G8" s="28"/>
      <c r="H8" s="29"/>
      <c r="I8" s="29"/>
      <c r="J8" s="30"/>
      <c r="K8" s="32">
        <f t="shared" si="0"/>
        <v>0</v>
      </c>
    </row>
    <row r="9" spans="1:11" ht="27" thickBot="1" x14ac:dyDescent="0.45">
      <c r="A9" s="34" t="s">
        <v>18</v>
      </c>
      <c r="B9" s="35"/>
      <c r="C9" s="35"/>
      <c r="D9" s="35"/>
      <c r="E9" s="36"/>
      <c r="F9" s="35"/>
      <c r="G9" s="35"/>
      <c r="H9" s="35"/>
      <c r="I9" s="35"/>
      <c r="J9" s="35"/>
      <c r="K9" s="35"/>
    </row>
    <row r="10" spans="1:11" ht="89.25" customHeight="1" thickBot="1" x14ac:dyDescent="0.3">
      <c r="A10" s="10" t="s">
        <v>19</v>
      </c>
      <c r="B10" s="10" t="s">
        <v>20</v>
      </c>
      <c r="C10" s="37" t="s">
        <v>21</v>
      </c>
      <c r="D10" s="38">
        <v>350000</v>
      </c>
      <c r="E10" s="26">
        <f t="shared" ref="E10:E15" si="3">D10</f>
        <v>350000</v>
      </c>
      <c r="F10" s="39">
        <v>150000</v>
      </c>
      <c r="G10" s="40"/>
      <c r="H10" s="41">
        <v>150000</v>
      </c>
      <c r="I10" s="41"/>
      <c r="J10" s="42"/>
      <c r="K10" s="43">
        <f t="shared" ref="K10:K31" si="4">SUM(G10:J10)</f>
        <v>150000</v>
      </c>
    </row>
    <row r="11" spans="1:11" ht="87.75" customHeight="1" thickBot="1" x14ac:dyDescent="0.3">
      <c r="A11" s="10" t="s">
        <v>22</v>
      </c>
      <c r="B11" s="10" t="s">
        <v>20</v>
      </c>
      <c r="C11" s="44" t="s">
        <v>23</v>
      </c>
      <c r="D11" s="26">
        <v>1000000</v>
      </c>
      <c r="E11" s="26">
        <f t="shared" si="3"/>
        <v>1000000</v>
      </c>
      <c r="F11" s="27">
        <v>112000</v>
      </c>
      <c r="G11" s="28">
        <v>290000</v>
      </c>
      <c r="H11" s="29">
        <v>314000</v>
      </c>
      <c r="I11" s="29">
        <v>234000</v>
      </c>
      <c r="J11" s="30">
        <v>50000</v>
      </c>
      <c r="K11" s="32">
        <f t="shared" si="4"/>
        <v>888000</v>
      </c>
    </row>
    <row r="12" spans="1:11" ht="90.75" customHeight="1" thickBot="1" x14ac:dyDescent="0.3">
      <c r="A12" s="10" t="s">
        <v>24</v>
      </c>
      <c r="B12" s="10" t="s">
        <v>25</v>
      </c>
      <c r="C12" s="44" t="s">
        <v>26</v>
      </c>
      <c r="D12" s="45">
        <v>1500000</v>
      </c>
      <c r="E12" s="26">
        <f t="shared" si="3"/>
        <v>1500000</v>
      </c>
      <c r="F12" s="46">
        <v>1500000</v>
      </c>
      <c r="G12" s="47"/>
      <c r="H12" s="48"/>
      <c r="I12" s="49"/>
      <c r="J12" s="50"/>
      <c r="K12" s="32">
        <f>SUM(G12:J12)</f>
        <v>0</v>
      </c>
    </row>
    <row r="13" spans="1:11" ht="54.75" customHeight="1" thickBot="1" x14ac:dyDescent="0.3">
      <c r="A13" s="10" t="s">
        <v>27</v>
      </c>
      <c r="B13" s="10" t="s">
        <v>25</v>
      </c>
      <c r="C13" s="37" t="s">
        <v>28</v>
      </c>
      <c r="D13" s="45">
        <v>1700000</v>
      </c>
      <c r="E13" s="26">
        <f t="shared" si="3"/>
        <v>1700000</v>
      </c>
      <c r="F13" s="46">
        <v>1700000</v>
      </c>
      <c r="G13" s="51"/>
      <c r="H13" s="49"/>
      <c r="I13" s="48"/>
      <c r="J13" s="52"/>
      <c r="K13" s="32">
        <f>SUM(G13:J13)</f>
        <v>0</v>
      </c>
    </row>
    <row r="14" spans="1:11" ht="79.5" customHeight="1" thickBot="1" x14ac:dyDescent="0.3">
      <c r="A14" s="10" t="s">
        <v>29</v>
      </c>
      <c r="B14" s="10" t="s">
        <v>25</v>
      </c>
      <c r="C14" s="44" t="s">
        <v>30</v>
      </c>
      <c r="D14" s="39">
        <v>100000</v>
      </c>
      <c r="E14" s="26">
        <f t="shared" si="3"/>
        <v>100000</v>
      </c>
      <c r="F14" s="27">
        <v>3277</v>
      </c>
      <c r="G14" s="53">
        <f>(D14-F14)/4</f>
        <v>24180.75</v>
      </c>
      <c r="H14" s="54">
        <f>G14</f>
        <v>24180.75</v>
      </c>
      <c r="I14" s="54">
        <f>H14</f>
        <v>24180.75</v>
      </c>
      <c r="J14" s="55">
        <f>I14</f>
        <v>24180.75</v>
      </c>
      <c r="K14" s="32">
        <f>SUM(G14:J14)</f>
        <v>96723</v>
      </c>
    </row>
    <row r="15" spans="1:11" ht="70.5" customHeight="1" thickBot="1" x14ac:dyDescent="0.3">
      <c r="A15" s="12" t="s">
        <v>31</v>
      </c>
      <c r="B15" s="12" t="s">
        <v>25</v>
      </c>
      <c r="C15" s="44" t="s">
        <v>32</v>
      </c>
      <c r="D15" s="56">
        <v>1900000</v>
      </c>
      <c r="E15" s="26">
        <f t="shared" si="3"/>
        <v>1900000</v>
      </c>
      <c r="F15" s="57">
        <v>1900000</v>
      </c>
      <c r="G15" s="58"/>
      <c r="H15" s="59"/>
      <c r="I15" s="59"/>
      <c r="J15" s="60"/>
      <c r="K15" s="61">
        <f>SUM(G15:J15)</f>
        <v>0</v>
      </c>
    </row>
    <row r="16" spans="1:11" ht="27" thickBot="1" x14ac:dyDescent="0.45">
      <c r="A16" s="34" t="s">
        <v>33</v>
      </c>
      <c r="B16" s="35"/>
      <c r="C16" s="35"/>
      <c r="D16" s="35"/>
      <c r="E16" s="36"/>
      <c r="F16" s="35"/>
      <c r="G16" s="35"/>
      <c r="H16" s="35"/>
      <c r="I16" s="35"/>
      <c r="J16" s="35"/>
      <c r="K16" s="36"/>
    </row>
    <row r="17" spans="1:11" ht="72" customHeight="1" thickBot="1" x14ac:dyDescent="0.3">
      <c r="A17" s="10" t="s">
        <v>34</v>
      </c>
      <c r="B17" s="10" t="s">
        <v>20</v>
      </c>
      <c r="C17" s="37" t="s">
        <v>35</v>
      </c>
      <c r="D17" s="45">
        <v>700000</v>
      </c>
      <c r="E17" s="26">
        <f>D17</f>
        <v>700000</v>
      </c>
      <c r="F17" s="62"/>
      <c r="G17" s="63">
        <v>75000</v>
      </c>
      <c r="H17" s="63">
        <v>75000</v>
      </c>
      <c r="I17" s="63">
        <v>75000</v>
      </c>
      <c r="J17" s="64">
        <v>75000</v>
      </c>
      <c r="K17" s="43">
        <f>SUM(G17:J17)</f>
        <v>300000</v>
      </c>
    </row>
    <row r="18" spans="1:11" ht="177.75" customHeight="1" thickBot="1" x14ac:dyDescent="0.3">
      <c r="A18" s="12" t="s">
        <v>36</v>
      </c>
      <c r="B18" s="65" t="s">
        <v>25</v>
      </c>
      <c r="C18" s="44" t="s">
        <v>37</v>
      </c>
      <c r="D18" s="45">
        <v>1000000</v>
      </c>
      <c r="E18" s="66">
        <f>D18</f>
        <v>1000000</v>
      </c>
      <c r="F18" s="46"/>
      <c r="G18" s="48"/>
      <c r="H18" s="48"/>
      <c r="I18" s="48"/>
      <c r="J18" s="52"/>
      <c r="K18" s="31">
        <f>SUM(G18:J18)</f>
        <v>0</v>
      </c>
    </row>
    <row r="19" spans="1:11" ht="75" customHeight="1" thickBot="1" x14ac:dyDescent="0.3">
      <c r="A19" s="12" t="s">
        <v>38</v>
      </c>
      <c r="B19" s="10" t="s">
        <v>20</v>
      </c>
      <c r="C19" s="44" t="s">
        <v>39</v>
      </c>
      <c r="D19" s="45">
        <v>150000</v>
      </c>
      <c r="E19" s="26">
        <f>D19</f>
        <v>150000</v>
      </c>
      <c r="F19" s="46"/>
      <c r="G19" s="48"/>
      <c r="H19" s="48">
        <v>150000</v>
      </c>
      <c r="I19" s="48"/>
      <c r="J19" s="52"/>
      <c r="K19" s="32">
        <f>SUM(G19:J19)</f>
        <v>150000</v>
      </c>
    </row>
    <row r="20" spans="1:11" ht="78" customHeight="1" thickBot="1" x14ac:dyDescent="0.3">
      <c r="A20" s="10" t="s">
        <v>40</v>
      </c>
      <c r="B20" s="10" t="s">
        <v>20</v>
      </c>
      <c r="C20" s="44" t="s">
        <v>41</v>
      </c>
      <c r="D20" s="45">
        <v>150000</v>
      </c>
      <c r="E20" s="26">
        <f>D20</f>
        <v>150000</v>
      </c>
      <c r="F20" s="27"/>
      <c r="G20" s="47"/>
      <c r="H20" s="49"/>
      <c r="I20" s="49"/>
      <c r="J20" s="50"/>
      <c r="K20" s="32">
        <f>SUM(G20:J20)</f>
        <v>0</v>
      </c>
    </row>
    <row r="21" spans="1:11" ht="134.25" customHeight="1" thickBot="1" x14ac:dyDescent="0.3">
      <c r="A21" s="12" t="s">
        <v>40</v>
      </c>
      <c r="B21" s="12" t="s">
        <v>20</v>
      </c>
      <c r="C21" s="44" t="s">
        <v>42</v>
      </c>
      <c r="D21" s="26">
        <v>300000</v>
      </c>
      <c r="E21" s="26">
        <f>D21</f>
        <v>300000</v>
      </c>
      <c r="F21" s="57"/>
      <c r="G21" s="67"/>
      <c r="H21" s="68"/>
      <c r="I21" s="69">
        <v>300000</v>
      </c>
      <c r="J21" s="70"/>
      <c r="K21" s="61">
        <f>SUM(G21:J21)</f>
        <v>300000</v>
      </c>
    </row>
    <row r="22" spans="1:11" ht="27" thickBot="1" x14ac:dyDescent="0.45">
      <c r="A22" s="34" t="s">
        <v>43</v>
      </c>
      <c r="B22" s="35"/>
      <c r="C22" s="35"/>
      <c r="D22" s="71"/>
      <c r="E22" s="36"/>
      <c r="F22" s="71"/>
      <c r="G22" s="35"/>
      <c r="H22" s="35"/>
      <c r="I22" s="35"/>
      <c r="J22" s="35"/>
      <c r="K22" s="36"/>
    </row>
    <row r="23" spans="1:11" ht="131.25" customHeight="1" thickBot="1" x14ac:dyDescent="0.3">
      <c r="A23" s="10" t="s">
        <v>44</v>
      </c>
      <c r="B23" s="10" t="s">
        <v>20</v>
      </c>
      <c r="C23" s="37" t="s">
        <v>45</v>
      </c>
      <c r="D23" s="45">
        <v>700000</v>
      </c>
      <c r="E23" s="26">
        <f>AO23*D23</f>
        <v>0</v>
      </c>
      <c r="F23" s="39"/>
      <c r="G23" s="72">
        <v>50000</v>
      </c>
      <c r="H23" s="73">
        <v>50000</v>
      </c>
      <c r="I23" s="73">
        <v>75000</v>
      </c>
      <c r="J23" s="74">
        <v>75000</v>
      </c>
      <c r="K23" s="43">
        <f t="shared" si="4"/>
        <v>250000</v>
      </c>
    </row>
    <row r="24" spans="1:11" ht="76.5" customHeight="1" thickBot="1" x14ac:dyDescent="0.3">
      <c r="A24" s="10" t="s">
        <v>44</v>
      </c>
      <c r="B24" s="10" t="s">
        <v>46</v>
      </c>
      <c r="C24" s="37" t="s">
        <v>47</v>
      </c>
      <c r="D24" s="38">
        <v>170000</v>
      </c>
      <c r="E24" s="75">
        <f>D24</f>
        <v>170000</v>
      </c>
      <c r="F24" s="46"/>
      <c r="G24" s="47"/>
      <c r="H24" s="48"/>
      <c r="I24" s="76">
        <v>85000</v>
      </c>
      <c r="J24" s="77">
        <v>85000</v>
      </c>
      <c r="K24" s="32">
        <f>SUM(G24:J24)</f>
        <v>170000</v>
      </c>
    </row>
    <row r="25" spans="1:11" ht="90.75" customHeight="1" thickBot="1" x14ac:dyDescent="0.3">
      <c r="A25" s="10" t="s">
        <v>44</v>
      </c>
      <c r="B25" s="10" t="s">
        <v>46</v>
      </c>
      <c r="C25" s="37" t="s">
        <v>48</v>
      </c>
      <c r="D25" s="38">
        <v>170000</v>
      </c>
      <c r="E25" s="75">
        <f>D25</f>
        <v>170000</v>
      </c>
      <c r="F25" s="46"/>
      <c r="G25" s="78"/>
      <c r="H25" s="79"/>
      <c r="I25" s="80">
        <v>85000</v>
      </c>
      <c r="J25" s="81">
        <v>85000</v>
      </c>
      <c r="K25" s="32">
        <f>SUM(G25:J25)</f>
        <v>170000</v>
      </c>
    </row>
    <row r="26" spans="1:11" ht="135.75" customHeight="1" thickBot="1" x14ac:dyDescent="0.3">
      <c r="A26" s="10" t="s">
        <v>44</v>
      </c>
      <c r="B26" s="10" t="s">
        <v>20</v>
      </c>
      <c r="C26" s="44" t="s">
        <v>49</v>
      </c>
      <c r="D26" s="45">
        <v>60000</v>
      </c>
      <c r="E26" s="26">
        <f>AO26*D26</f>
        <v>0</v>
      </c>
      <c r="F26" s="46"/>
      <c r="G26" s="82"/>
      <c r="H26" s="83"/>
      <c r="I26" s="83"/>
      <c r="J26" s="84"/>
      <c r="K26" s="32">
        <f t="shared" si="4"/>
        <v>0</v>
      </c>
    </row>
    <row r="27" spans="1:11" ht="109.5" customHeight="1" thickBot="1" x14ac:dyDescent="0.3">
      <c r="A27" s="12" t="s">
        <v>44</v>
      </c>
      <c r="B27" s="12" t="s">
        <v>25</v>
      </c>
      <c r="C27" s="44" t="s">
        <v>50</v>
      </c>
      <c r="D27" s="56" t="s">
        <v>51</v>
      </c>
      <c r="E27" s="56" t="s">
        <v>51</v>
      </c>
      <c r="F27" s="85"/>
      <c r="G27" s="86"/>
      <c r="H27" s="87"/>
      <c r="I27" s="87">
        <v>1000000</v>
      </c>
      <c r="J27" s="88"/>
      <c r="K27" s="31">
        <f>SUM(G27:J27)</f>
        <v>1000000</v>
      </c>
    </row>
    <row r="28" spans="1:11" ht="102" thickBot="1" x14ac:dyDescent="0.3">
      <c r="A28" s="19" t="s">
        <v>44</v>
      </c>
      <c r="B28" s="19" t="s">
        <v>52</v>
      </c>
      <c r="C28" s="44" t="s">
        <v>53</v>
      </c>
      <c r="D28" s="89" t="s">
        <v>54</v>
      </c>
      <c r="E28" s="66">
        <f>K28+P28+U28+Z28+AE28+AJ28</f>
        <v>1800000</v>
      </c>
      <c r="F28" s="90"/>
      <c r="G28" s="91"/>
      <c r="H28" s="92"/>
      <c r="I28" s="92">
        <v>1800000</v>
      </c>
      <c r="J28" s="93"/>
      <c r="K28" s="31">
        <f>SUM(G28:J28)</f>
        <v>1800000</v>
      </c>
    </row>
    <row r="29" spans="1:11" ht="95.25" customHeight="1" thickBot="1" x14ac:dyDescent="0.35">
      <c r="A29" s="10" t="s">
        <v>44</v>
      </c>
      <c r="B29" s="10" t="s">
        <v>25</v>
      </c>
      <c r="C29" s="44" t="s">
        <v>55</v>
      </c>
      <c r="D29" s="45">
        <v>1500000</v>
      </c>
      <c r="E29" s="26">
        <f>AO29*D29</f>
        <v>0</v>
      </c>
      <c r="F29" s="94"/>
      <c r="G29" s="53">
        <v>30000</v>
      </c>
      <c r="H29" s="54">
        <v>30000</v>
      </c>
      <c r="I29" s="54">
        <v>30000</v>
      </c>
      <c r="J29" s="55">
        <v>30000</v>
      </c>
      <c r="K29" s="32">
        <f>SUM(G29:J29)</f>
        <v>120000</v>
      </c>
    </row>
    <row r="30" spans="1:11" ht="71.25" customHeight="1" thickBot="1" x14ac:dyDescent="0.35">
      <c r="A30" s="10" t="s">
        <v>44</v>
      </c>
      <c r="B30" s="10" t="s">
        <v>25</v>
      </c>
      <c r="C30" s="44" t="s">
        <v>56</v>
      </c>
      <c r="D30" s="39">
        <f>K30+P30+U30+Z30+AE30+AJ30</f>
        <v>0</v>
      </c>
      <c r="E30" s="26">
        <f>D30</f>
        <v>0</v>
      </c>
      <c r="F30" s="94"/>
      <c r="G30" s="95"/>
      <c r="H30" s="96"/>
      <c r="I30" s="96"/>
      <c r="J30" s="97"/>
      <c r="K30" s="32">
        <f>SUM(G30:J30)</f>
        <v>0</v>
      </c>
    </row>
    <row r="31" spans="1:11" ht="117" customHeight="1" thickBot="1" x14ac:dyDescent="0.3">
      <c r="A31" s="10" t="s">
        <v>44</v>
      </c>
      <c r="B31" s="10" t="s">
        <v>20</v>
      </c>
      <c r="C31" s="44" t="s">
        <v>57</v>
      </c>
      <c r="D31" s="98">
        <v>90000</v>
      </c>
      <c r="E31" s="75">
        <v>90000</v>
      </c>
      <c r="F31" s="46"/>
      <c r="G31" s="47">
        <v>25000</v>
      </c>
      <c r="H31" s="48">
        <v>15000</v>
      </c>
      <c r="I31" s="76">
        <v>30000</v>
      </c>
      <c r="J31" s="77">
        <v>20000</v>
      </c>
      <c r="K31" s="32">
        <f t="shared" si="4"/>
        <v>90000</v>
      </c>
    </row>
    <row r="32" spans="1:11" ht="27" thickBot="1" x14ac:dyDescent="0.45">
      <c r="A32" s="99" t="s">
        <v>58</v>
      </c>
      <c r="B32" s="100"/>
      <c r="C32" s="100"/>
      <c r="D32" s="101"/>
      <c r="E32" s="102"/>
      <c r="F32" s="101"/>
      <c r="G32" s="100"/>
      <c r="H32" s="100"/>
      <c r="I32" s="100"/>
      <c r="J32" s="100"/>
      <c r="K32" s="102"/>
    </row>
    <row r="33" spans="1:11" ht="75" customHeight="1" thickBot="1" x14ac:dyDescent="0.3">
      <c r="A33" s="10" t="s">
        <v>59</v>
      </c>
      <c r="B33" s="10" t="s">
        <v>60</v>
      </c>
      <c r="C33" s="37" t="s">
        <v>61</v>
      </c>
      <c r="D33" s="39">
        <v>5000000</v>
      </c>
      <c r="E33" s="26">
        <f>D33</f>
        <v>5000000</v>
      </c>
      <c r="F33" s="103">
        <v>5000000</v>
      </c>
      <c r="G33" s="104"/>
      <c r="H33" s="105"/>
      <c r="I33" s="105"/>
      <c r="J33" s="106"/>
      <c r="K33" s="43">
        <f t="shared" ref="K33:K45" si="5">SUM(G33:J33)</f>
        <v>0</v>
      </c>
    </row>
    <row r="34" spans="1:11" ht="73.5" customHeight="1" thickBot="1" x14ac:dyDescent="0.3">
      <c r="A34" s="10" t="s">
        <v>62</v>
      </c>
      <c r="B34" s="10" t="s">
        <v>60</v>
      </c>
      <c r="C34" s="44" t="s">
        <v>63</v>
      </c>
      <c r="D34" s="38">
        <v>9000000</v>
      </c>
      <c r="E34" s="26">
        <f>D34</f>
        <v>9000000</v>
      </c>
      <c r="F34" s="46">
        <v>5472000</v>
      </c>
      <c r="G34" s="107">
        <v>1250000</v>
      </c>
      <c r="H34" s="76">
        <v>850000</v>
      </c>
      <c r="I34" s="76">
        <v>728000</v>
      </c>
      <c r="J34" s="77">
        <v>700000</v>
      </c>
      <c r="K34" s="32">
        <f t="shared" si="5"/>
        <v>3528000</v>
      </c>
    </row>
    <row r="35" spans="1:11" ht="72" customHeight="1" thickBot="1" x14ac:dyDescent="0.3">
      <c r="A35" s="10" t="s">
        <v>64</v>
      </c>
      <c r="B35" s="10" t="s">
        <v>60</v>
      </c>
      <c r="C35" s="44" t="s">
        <v>65</v>
      </c>
      <c r="D35" s="39">
        <v>1158000</v>
      </c>
      <c r="E35" s="26">
        <f>AO35*D35</f>
        <v>0</v>
      </c>
      <c r="F35" s="27">
        <v>1158000</v>
      </c>
      <c r="G35" s="82"/>
      <c r="H35" s="83"/>
      <c r="I35" s="83"/>
      <c r="J35" s="84"/>
      <c r="K35" s="32">
        <f t="shared" si="5"/>
        <v>0</v>
      </c>
    </row>
    <row r="36" spans="1:11" ht="72" customHeight="1" thickBot="1" x14ac:dyDescent="0.3">
      <c r="A36" s="10" t="s">
        <v>66</v>
      </c>
      <c r="B36" s="10" t="s">
        <v>60</v>
      </c>
      <c r="C36" s="44" t="s">
        <v>67</v>
      </c>
      <c r="D36" s="39">
        <v>5140000</v>
      </c>
      <c r="E36" s="39">
        <v>5140000</v>
      </c>
      <c r="F36" s="27">
        <v>1907759</v>
      </c>
      <c r="G36" s="107">
        <f>(D36-F36)/4</f>
        <v>808060.25</v>
      </c>
      <c r="H36" s="76">
        <f>G36</f>
        <v>808060.25</v>
      </c>
      <c r="I36" s="76">
        <f>H36</f>
        <v>808060.25</v>
      </c>
      <c r="J36" s="76">
        <f>I36</f>
        <v>808060.25</v>
      </c>
      <c r="K36" s="32">
        <f t="shared" si="5"/>
        <v>3232241</v>
      </c>
    </row>
    <row r="37" spans="1:11" ht="73.5" customHeight="1" thickBot="1" x14ac:dyDescent="0.3">
      <c r="A37" s="10" t="s">
        <v>68</v>
      </c>
      <c r="B37" s="10" t="s">
        <v>60</v>
      </c>
      <c r="C37" s="44" t="s">
        <v>69</v>
      </c>
      <c r="D37" s="39">
        <v>3600000</v>
      </c>
      <c r="E37" s="26">
        <f t="shared" ref="E37:E43" si="6">D37</f>
        <v>3600000</v>
      </c>
      <c r="F37" s="27">
        <v>155000</v>
      </c>
      <c r="G37" s="53">
        <v>145000</v>
      </c>
      <c r="H37" s="54">
        <v>125000</v>
      </c>
      <c r="I37" s="54">
        <v>25000</v>
      </c>
      <c r="J37" s="55">
        <v>50000</v>
      </c>
      <c r="K37" s="32">
        <f t="shared" si="5"/>
        <v>345000</v>
      </c>
    </row>
    <row r="38" spans="1:11" ht="78" customHeight="1" thickBot="1" x14ac:dyDescent="0.3">
      <c r="A38" s="10" t="s">
        <v>70</v>
      </c>
      <c r="B38" s="10" t="s">
        <v>60</v>
      </c>
      <c r="C38" s="44" t="s">
        <v>71</v>
      </c>
      <c r="D38" s="39">
        <v>304000</v>
      </c>
      <c r="E38" s="26">
        <f t="shared" si="6"/>
        <v>304000</v>
      </c>
      <c r="F38" s="108">
        <v>202936</v>
      </c>
      <c r="G38" s="107">
        <v>101063</v>
      </c>
      <c r="H38" s="49"/>
      <c r="I38" s="49"/>
      <c r="J38" s="50"/>
      <c r="K38" s="32">
        <f>SUM(G38:J38)</f>
        <v>101063</v>
      </c>
    </row>
    <row r="39" spans="1:11" ht="61.5" thickBot="1" x14ac:dyDescent="0.3">
      <c r="A39" s="10" t="s">
        <v>72</v>
      </c>
      <c r="B39" s="10" t="s">
        <v>60</v>
      </c>
      <c r="C39" s="44" t="s">
        <v>73</v>
      </c>
      <c r="D39" s="39">
        <v>3500000</v>
      </c>
      <c r="E39" s="26">
        <f t="shared" si="6"/>
        <v>3500000</v>
      </c>
      <c r="F39" s="109">
        <v>3500000</v>
      </c>
      <c r="G39" s="82"/>
      <c r="H39" s="83"/>
      <c r="I39" s="83"/>
      <c r="J39" s="84"/>
      <c r="K39" s="32">
        <f t="shared" si="5"/>
        <v>0</v>
      </c>
    </row>
    <row r="40" spans="1:11" ht="76.5" customHeight="1" thickBot="1" x14ac:dyDescent="0.3">
      <c r="A40" s="10" t="s">
        <v>74</v>
      </c>
      <c r="B40" s="10" t="s">
        <v>60</v>
      </c>
      <c r="C40" s="44" t="s">
        <v>75</v>
      </c>
      <c r="D40" s="39">
        <v>500000</v>
      </c>
      <c r="E40" s="26">
        <f t="shared" si="6"/>
        <v>500000</v>
      </c>
      <c r="F40" s="27">
        <v>500000</v>
      </c>
      <c r="G40" s="110"/>
      <c r="H40" s="111"/>
      <c r="I40" s="111"/>
      <c r="J40" s="112"/>
      <c r="K40" s="32">
        <f t="shared" si="5"/>
        <v>0</v>
      </c>
    </row>
    <row r="41" spans="1:11" ht="56.25" customHeight="1" thickBot="1" x14ac:dyDescent="0.3">
      <c r="A41" s="10" t="s">
        <v>76</v>
      </c>
      <c r="B41" s="10" t="s">
        <v>77</v>
      </c>
      <c r="C41" s="37" t="s">
        <v>78</v>
      </c>
      <c r="D41" s="39">
        <v>1500000</v>
      </c>
      <c r="E41" s="26">
        <f t="shared" si="6"/>
        <v>1500000</v>
      </c>
      <c r="F41" s="27">
        <v>1500000</v>
      </c>
      <c r="G41" s="53"/>
      <c r="H41" s="54"/>
      <c r="I41" s="54"/>
      <c r="J41" s="55"/>
      <c r="K41" s="32">
        <f t="shared" si="5"/>
        <v>0</v>
      </c>
    </row>
    <row r="42" spans="1:11" ht="92.25" customHeight="1" thickBot="1" x14ac:dyDescent="0.3">
      <c r="A42" s="10" t="s">
        <v>79</v>
      </c>
      <c r="B42" s="10" t="s">
        <v>60</v>
      </c>
      <c r="C42" s="44" t="s">
        <v>80</v>
      </c>
      <c r="D42" s="39">
        <v>900000</v>
      </c>
      <c r="E42" s="26">
        <f t="shared" si="6"/>
        <v>900000</v>
      </c>
      <c r="F42" s="27">
        <v>800000</v>
      </c>
      <c r="G42" s="53">
        <v>100000</v>
      </c>
      <c r="H42" s="54"/>
      <c r="I42" s="54"/>
      <c r="J42" s="55"/>
      <c r="K42" s="32">
        <f t="shared" si="5"/>
        <v>100000</v>
      </c>
    </row>
    <row r="43" spans="1:11" ht="70.5" customHeight="1" thickBot="1" x14ac:dyDescent="0.3">
      <c r="A43" s="10" t="s">
        <v>81</v>
      </c>
      <c r="B43" s="10" t="s">
        <v>77</v>
      </c>
      <c r="C43" s="44" t="s">
        <v>82</v>
      </c>
      <c r="D43" s="39">
        <v>9100000</v>
      </c>
      <c r="E43" s="26">
        <f t="shared" si="6"/>
        <v>9100000</v>
      </c>
      <c r="F43" s="108">
        <v>6461664</v>
      </c>
      <c r="G43" s="47">
        <v>1319168</v>
      </c>
      <c r="H43" s="48">
        <v>1319168</v>
      </c>
      <c r="I43" s="49"/>
      <c r="J43" s="50"/>
      <c r="K43" s="32">
        <f t="shared" si="5"/>
        <v>2638336</v>
      </c>
    </row>
    <row r="44" spans="1:11" ht="79.5" customHeight="1" thickBot="1" x14ac:dyDescent="0.3">
      <c r="A44" s="10" t="s">
        <v>83</v>
      </c>
      <c r="B44" s="10" t="s">
        <v>77</v>
      </c>
      <c r="C44" s="44" t="s">
        <v>84</v>
      </c>
      <c r="D44" s="108">
        <v>365000</v>
      </c>
      <c r="E44" s="108">
        <v>365000</v>
      </c>
      <c r="F44" s="108">
        <v>364500</v>
      </c>
      <c r="G44" s="47">
        <v>500</v>
      </c>
      <c r="H44" s="48"/>
      <c r="I44" s="49"/>
      <c r="J44" s="50"/>
      <c r="K44" s="32">
        <f t="shared" si="5"/>
        <v>500</v>
      </c>
    </row>
    <row r="45" spans="1:11" ht="92.25" customHeight="1" thickBot="1" x14ac:dyDescent="0.3">
      <c r="A45" s="10" t="s">
        <v>85</v>
      </c>
      <c r="B45" s="10" t="s">
        <v>60</v>
      </c>
      <c r="C45" s="44" t="s">
        <v>86</v>
      </c>
      <c r="D45" s="39">
        <v>1400000</v>
      </c>
      <c r="E45" s="26">
        <f t="shared" ref="E45:E56" si="7">D45</f>
        <v>1400000</v>
      </c>
      <c r="F45" s="85">
        <v>150000</v>
      </c>
      <c r="G45" s="113">
        <v>75000</v>
      </c>
      <c r="H45" s="80">
        <v>115000</v>
      </c>
      <c r="I45" s="80">
        <v>30000</v>
      </c>
      <c r="J45" s="81">
        <v>280000</v>
      </c>
      <c r="K45" s="32">
        <f t="shared" si="5"/>
        <v>500000</v>
      </c>
    </row>
    <row r="46" spans="1:11" ht="75" customHeight="1" thickBot="1" x14ac:dyDescent="0.3">
      <c r="A46" s="10" t="s">
        <v>87</v>
      </c>
      <c r="B46" s="10" t="s">
        <v>77</v>
      </c>
      <c r="C46" s="44" t="s">
        <v>88</v>
      </c>
      <c r="D46" s="39">
        <v>585000</v>
      </c>
      <c r="E46" s="26">
        <f t="shared" si="7"/>
        <v>585000</v>
      </c>
      <c r="F46" s="114">
        <v>127000</v>
      </c>
      <c r="G46" s="115">
        <v>10000</v>
      </c>
      <c r="H46" s="116">
        <v>148000</v>
      </c>
      <c r="I46" s="111">
        <v>150000</v>
      </c>
      <c r="J46" s="112">
        <v>150000</v>
      </c>
      <c r="K46" s="32">
        <f t="shared" ref="K46:K56" si="8">SUM(G46:J46)</f>
        <v>458000</v>
      </c>
    </row>
    <row r="47" spans="1:11" ht="76.5" customHeight="1" thickBot="1" x14ac:dyDescent="0.3">
      <c r="A47" s="10" t="s">
        <v>89</v>
      </c>
      <c r="B47" s="10" t="s">
        <v>60</v>
      </c>
      <c r="C47" s="44" t="s">
        <v>90</v>
      </c>
      <c r="D47" s="38">
        <v>320000</v>
      </c>
      <c r="E47" s="26">
        <f t="shared" si="7"/>
        <v>320000</v>
      </c>
      <c r="F47" s="85">
        <v>320000</v>
      </c>
      <c r="G47" s="51"/>
      <c r="H47" s="49"/>
      <c r="I47" s="48"/>
      <c r="J47" s="52"/>
      <c r="K47" s="32">
        <f t="shared" si="8"/>
        <v>0</v>
      </c>
    </row>
    <row r="48" spans="1:11" ht="76.5" customHeight="1" thickBot="1" x14ac:dyDescent="0.3">
      <c r="A48" s="10" t="s">
        <v>91</v>
      </c>
      <c r="B48" s="10" t="s">
        <v>60</v>
      </c>
      <c r="C48" s="44" t="s">
        <v>92</v>
      </c>
      <c r="D48" s="38">
        <v>847000</v>
      </c>
      <c r="E48" s="26">
        <f t="shared" si="7"/>
        <v>847000</v>
      </c>
      <c r="F48" s="114">
        <v>350000</v>
      </c>
      <c r="G48" s="47">
        <v>165000</v>
      </c>
      <c r="H48" s="48">
        <v>172000</v>
      </c>
      <c r="I48" s="54">
        <v>160000</v>
      </c>
      <c r="J48" s="50"/>
      <c r="K48" s="32">
        <f t="shared" si="8"/>
        <v>497000</v>
      </c>
    </row>
    <row r="49" spans="1:11" ht="95.25" customHeight="1" thickBot="1" x14ac:dyDescent="0.3">
      <c r="A49" s="10" t="s">
        <v>93</v>
      </c>
      <c r="B49" s="10" t="s">
        <v>60</v>
      </c>
      <c r="C49" s="44" t="s">
        <v>94</v>
      </c>
      <c r="D49" s="117">
        <v>5175000</v>
      </c>
      <c r="E49" s="39">
        <f t="shared" si="7"/>
        <v>5175000</v>
      </c>
      <c r="F49" s="46">
        <v>117000</v>
      </c>
      <c r="G49" s="47">
        <v>70000</v>
      </c>
      <c r="H49" s="48">
        <v>68000</v>
      </c>
      <c r="I49" s="76">
        <v>733000</v>
      </c>
      <c r="J49" s="77">
        <v>782000</v>
      </c>
      <c r="K49" s="32">
        <f t="shared" si="8"/>
        <v>1653000</v>
      </c>
    </row>
    <row r="50" spans="1:11" ht="75" customHeight="1" thickBot="1" x14ac:dyDescent="0.3">
      <c r="A50" s="10" t="s">
        <v>95</v>
      </c>
      <c r="B50" s="10" t="s">
        <v>60</v>
      </c>
      <c r="C50" s="44" t="s">
        <v>96</v>
      </c>
      <c r="D50" s="39">
        <v>19600000</v>
      </c>
      <c r="E50" s="26">
        <f t="shared" si="7"/>
        <v>19600000</v>
      </c>
      <c r="F50" s="108">
        <v>9600000</v>
      </c>
      <c r="G50" s="53">
        <v>500000</v>
      </c>
      <c r="H50" s="54">
        <v>500000</v>
      </c>
      <c r="I50" s="54">
        <v>500000</v>
      </c>
      <c r="J50" s="55">
        <v>8500000</v>
      </c>
      <c r="K50" s="32">
        <f t="shared" si="8"/>
        <v>10000000</v>
      </c>
    </row>
    <row r="51" spans="1:11" ht="67.5" customHeight="1" thickBot="1" x14ac:dyDescent="0.3">
      <c r="A51" s="10" t="s">
        <v>97</v>
      </c>
      <c r="B51" s="10" t="s">
        <v>60</v>
      </c>
      <c r="C51" s="44" t="s">
        <v>98</v>
      </c>
      <c r="D51" s="39">
        <v>18100000</v>
      </c>
      <c r="E51" s="26">
        <f t="shared" si="7"/>
        <v>18100000</v>
      </c>
      <c r="F51" s="46">
        <v>10000000</v>
      </c>
      <c r="G51" s="47">
        <v>3000000</v>
      </c>
      <c r="H51" s="48">
        <v>3000000</v>
      </c>
      <c r="I51" s="54">
        <v>2100000</v>
      </c>
      <c r="J51" s="55"/>
      <c r="K51" s="32">
        <f t="shared" si="8"/>
        <v>8100000</v>
      </c>
    </row>
    <row r="52" spans="1:11" ht="67.5" customHeight="1" thickBot="1" x14ac:dyDescent="0.3">
      <c r="A52" s="12" t="s">
        <v>99</v>
      </c>
      <c r="B52" s="10" t="s">
        <v>60</v>
      </c>
      <c r="C52" s="44" t="s">
        <v>100</v>
      </c>
      <c r="D52" s="38">
        <v>15300000</v>
      </c>
      <c r="E52" s="26">
        <f t="shared" si="7"/>
        <v>15300000</v>
      </c>
      <c r="F52" s="46">
        <v>5300000</v>
      </c>
      <c r="G52" s="107">
        <v>5000000</v>
      </c>
      <c r="H52" s="49"/>
      <c r="I52" s="48"/>
      <c r="J52" s="52"/>
      <c r="K52" s="32">
        <f t="shared" si="8"/>
        <v>5000000</v>
      </c>
    </row>
    <row r="53" spans="1:11" ht="73.5" customHeight="1" thickBot="1" x14ac:dyDescent="0.3">
      <c r="A53" s="10" t="s">
        <v>101</v>
      </c>
      <c r="B53" s="10" t="s">
        <v>60</v>
      </c>
      <c r="C53" s="44" t="s">
        <v>102</v>
      </c>
      <c r="D53" s="38">
        <v>2900000</v>
      </c>
      <c r="E53" s="26">
        <f t="shared" si="7"/>
        <v>2900000</v>
      </c>
      <c r="F53" s="46">
        <v>900000</v>
      </c>
      <c r="G53" s="82">
        <v>500000</v>
      </c>
      <c r="H53" s="83">
        <v>500000</v>
      </c>
      <c r="I53" s="83">
        <v>500000</v>
      </c>
      <c r="J53" s="55">
        <v>500000</v>
      </c>
      <c r="K53" s="32">
        <f t="shared" si="8"/>
        <v>2000000</v>
      </c>
    </row>
    <row r="54" spans="1:11" ht="75" customHeight="1" thickBot="1" x14ac:dyDescent="0.3">
      <c r="A54" s="10" t="s">
        <v>103</v>
      </c>
      <c r="B54" s="10" t="s">
        <v>60</v>
      </c>
      <c r="C54" s="44" t="s">
        <v>104</v>
      </c>
      <c r="D54" s="45">
        <v>852000</v>
      </c>
      <c r="E54" s="26">
        <f t="shared" si="7"/>
        <v>852000</v>
      </c>
      <c r="F54" s="46">
        <v>200000</v>
      </c>
      <c r="G54" s="53">
        <v>200000</v>
      </c>
      <c r="H54" s="54">
        <v>200000</v>
      </c>
      <c r="I54" s="54">
        <v>252000</v>
      </c>
      <c r="J54" s="55"/>
      <c r="K54" s="32">
        <f t="shared" si="8"/>
        <v>652000</v>
      </c>
    </row>
    <row r="55" spans="1:11" ht="73.5" customHeight="1" thickBot="1" x14ac:dyDescent="0.3">
      <c r="A55" s="10" t="s">
        <v>105</v>
      </c>
      <c r="B55" s="10" t="s">
        <v>60</v>
      </c>
      <c r="C55" s="44" t="s">
        <v>106</v>
      </c>
      <c r="D55" s="45">
        <v>500000</v>
      </c>
      <c r="E55" s="26">
        <f t="shared" si="7"/>
        <v>500000</v>
      </c>
      <c r="F55" s="46">
        <v>100000</v>
      </c>
      <c r="G55" s="53">
        <v>400000</v>
      </c>
      <c r="H55" s="54"/>
      <c r="I55" s="54"/>
      <c r="J55" s="55"/>
      <c r="K55" s="32">
        <f t="shared" si="8"/>
        <v>400000</v>
      </c>
    </row>
    <row r="56" spans="1:11" ht="157.5" customHeight="1" thickBot="1" x14ac:dyDescent="0.3">
      <c r="A56" s="12" t="s">
        <v>107</v>
      </c>
      <c r="B56" s="12" t="s">
        <v>60</v>
      </c>
      <c r="C56" s="44" t="s">
        <v>108</v>
      </c>
      <c r="D56" s="56">
        <v>3300000</v>
      </c>
      <c r="E56" s="26">
        <f t="shared" si="7"/>
        <v>3300000</v>
      </c>
      <c r="F56" s="118">
        <v>1300000</v>
      </c>
      <c r="G56" s="119">
        <v>1000000</v>
      </c>
      <c r="H56" s="120">
        <v>1000000</v>
      </c>
      <c r="I56" s="120"/>
      <c r="J56" s="60"/>
      <c r="K56" s="61">
        <f t="shared" si="8"/>
        <v>2000000</v>
      </c>
    </row>
    <row r="57" spans="1:11" ht="27" thickBot="1" x14ac:dyDescent="0.45">
      <c r="A57" s="99" t="s">
        <v>109</v>
      </c>
      <c r="B57" s="100"/>
      <c r="C57" s="100"/>
      <c r="D57" s="101"/>
      <c r="E57" s="102"/>
      <c r="F57" s="101"/>
      <c r="G57" s="100"/>
      <c r="H57" s="100"/>
      <c r="I57" s="100"/>
      <c r="J57" s="100"/>
      <c r="K57" s="102"/>
    </row>
    <row r="58" spans="1:11" ht="72" customHeight="1" thickBot="1" x14ac:dyDescent="0.35">
      <c r="A58" s="10" t="s">
        <v>110</v>
      </c>
      <c r="B58" s="10" t="s">
        <v>77</v>
      </c>
      <c r="C58" s="37" t="s">
        <v>111</v>
      </c>
      <c r="D58" s="39">
        <v>1237000</v>
      </c>
      <c r="E58" s="26">
        <f t="shared" ref="E58:E66" si="9">D58</f>
        <v>1237000</v>
      </c>
      <c r="F58" s="121"/>
      <c r="G58" s="122"/>
      <c r="H58" s="123"/>
      <c r="I58" s="123"/>
      <c r="J58" s="124">
        <v>204114</v>
      </c>
      <c r="K58" s="43">
        <f t="shared" ref="K58:K64" si="10">SUM(G58:J58)</f>
        <v>204114</v>
      </c>
    </row>
    <row r="59" spans="1:11" ht="92.25" customHeight="1" thickBot="1" x14ac:dyDescent="0.35">
      <c r="A59" s="10" t="s">
        <v>112</v>
      </c>
      <c r="B59" s="10" t="s">
        <v>77</v>
      </c>
      <c r="C59" s="44" t="s">
        <v>113</v>
      </c>
      <c r="D59" s="39">
        <v>384000</v>
      </c>
      <c r="E59" s="26">
        <f t="shared" si="9"/>
        <v>384000</v>
      </c>
      <c r="F59" s="94"/>
      <c r="G59" s="53"/>
      <c r="H59" s="54"/>
      <c r="I59" s="54"/>
      <c r="J59" s="55"/>
      <c r="K59" s="32">
        <f t="shared" si="10"/>
        <v>0</v>
      </c>
    </row>
    <row r="60" spans="1:11" ht="134.25" customHeight="1" thickBot="1" x14ac:dyDescent="0.35">
      <c r="A60" s="10" t="s">
        <v>114</v>
      </c>
      <c r="B60" s="10" t="s">
        <v>77</v>
      </c>
      <c r="C60" s="44" t="s">
        <v>115</v>
      </c>
      <c r="D60" s="45">
        <v>1039262</v>
      </c>
      <c r="E60" s="26">
        <f t="shared" si="9"/>
        <v>1039262</v>
      </c>
      <c r="F60" s="94"/>
      <c r="G60" s="53"/>
      <c r="H60" s="54"/>
      <c r="I60" s="54"/>
      <c r="J60" s="55"/>
      <c r="K60" s="32">
        <f t="shared" si="10"/>
        <v>0</v>
      </c>
    </row>
    <row r="61" spans="1:11" ht="109.5" customHeight="1" thickBot="1" x14ac:dyDescent="0.3">
      <c r="A61" s="10" t="s">
        <v>116</v>
      </c>
      <c r="B61" s="10" t="s">
        <v>77</v>
      </c>
      <c r="C61" s="44" t="s">
        <v>117</v>
      </c>
      <c r="D61" s="39">
        <v>3141450</v>
      </c>
      <c r="E61" s="26">
        <f t="shared" si="9"/>
        <v>3141450</v>
      </c>
      <c r="F61" s="109"/>
      <c r="G61" s="82">
        <v>150000</v>
      </c>
      <c r="H61" s="83">
        <v>150000</v>
      </c>
      <c r="I61" s="83">
        <v>150000</v>
      </c>
      <c r="J61" s="84">
        <v>150000</v>
      </c>
      <c r="K61" s="32">
        <f t="shared" si="10"/>
        <v>600000</v>
      </c>
    </row>
    <row r="62" spans="1:11" ht="90.75" customHeight="1" thickBot="1" x14ac:dyDescent="0.35">
      <c r="A62" s="10" t="s">
        <v>118</v>
      </c>
      <c r="B62" s="10" t="s">
        <v>77</v>
      </c>
      <c r="C62" s="44" t="s">
        <v>119</v>
      </c>
      <c r="D62" s="39">
        <v>1021000</v>
      </c>
      <c r="E62" s="26">
        <f t="shared" si="9"/>
        <v>1021000</v>
      </c>
      <c r="F62" s="125"/>
      <c r="G62" s="126"/>
      <c r="H62" s="127"/>
      <c r="I62" s="127"/>
      <c r="J62" s="84"/>
      <c r="K62" s="32">
        <f t="shared" si="10"/>
        <v>0</v>
      </c>
    </row>
    <row r="63" spans="1:11" ht="153" customHeight="1" thickBot="1" x14ac:dyDescent="0.3">
      <c r="A63" s="10" t="s">
        <v>120</v>
      </c>
      <c r="B63" s="10" t="s">
        <v>77</v>
      </c>
      <c r="C63" s="44" t="s">
        <v>121</v>
      </c>
      <c r="D63" s="39">
        <v>1500000</v>
      </c>
      <c r="E63" s="26">
        <f t="shared" si="9"/>
        <v>1500000</v>
      </c>
      <c r="F63" s="114">
        <v>151000</v>
      </c>
      <c r="G63" s="115">
        <v>369000</v>
      </c>
      <c r="H63" s="116">
        <v>78000</v>
      </c>
      <c r="I63" s="116">
        <v>602000</v>
      </c>
      <c r="J63" s="128">
        <v>300000</v>
      </c>
      <c r="K63" s="32">
        <f t="shared" si="10"/>
        <v>1349000</v>
      </c>
    </row>
    <row r="64" spans="1:11" ht="137.25" customHeight="1" thickBot="1" x14ac:dyDescent="0.3">
      <c r="A64" s="10" t="s">
        <v>122</v>
      </c>
      <c r="B64" s="10" t="s">
        <v>77</v>
      </c>
      <c r="C64" s="44" t="s">
        <v>123</v>
      </c>
      <c r="D64" s="38">
        <v>980000</v>
      </c>
      <c r="E64" s="26">
        <f t="shared" si="9"/>
        <v>980000</v>
      </c>
      <c r="F64" s="27"/>
      <c r="G64" s="47">
        <v>11000</v>
      </c>
      <c r="H64" s="48">
        <v>54800</v>
      </c>
      <c r="I64" s="48">
        <v>34000</v>
      </c>
      <c r="J64" s="52">
        <v>50000</v>
      </c>
      <c r="K64" s="32">
        <f t="shared" si="10"/>
        <v>149800</v>
      </c>
    </row>
    <row r="65" spans="1:11" ht="95.25" customHeight="1" thickBot="1" x14ac:dyDescent="0.3">
      <c r="A65" s="10" t="s">
        <v>192</v>
      </c>
      <c r="B65" s="10" t="s">
        <v>124</v>
      </c>
      <c r="C65" s="37" t="s">
        <v>125</v>
      </c>
      <c r="D65" s="39">
        <v>1300000</v>
      </c>
      <c r="E65" s="39">
        <f t="shared" si="9"/>
        <v>1300000</v>
      </c>
      <c r="F65" s="27"/>
      <c r="G65" s="51"/>
      <c r="H65" s="49"/>
      <c r="I65" s="49"/>
      <c r="J65" s="55">
        <v>1300000</v>
      </c>
      <c r="K65" s="108">
        <f>SUM(G65:J65)</f>
        <v>1300000</v>
      </c>
    </row>
    <row r="66" spans="1:11" ht="114" customHeight="1" thickBot="1" x14ac:dyDescent="0.3">
      <c r="A66" s="12" t="s">
        <v>126</v>
      </c>
      <c r="B66" s="12" t="s">
        <v>127</v>
      </c>
      <c r="C66" s="44" t="s">
        <v>128</v>
      </c>
      <c r="D66" s="129">
        <v>810000</v>
      </c>
      <c r="E66" s="26">
        <f t="shared" si="9"/>
        <v>810000</v>
      </c>
      <c r="F66" s="57"/>
      <c r="G66" s="130"/>
      <c r="H66" s="131"/>
      <c r="I66" s="131"/>
      <c r="J66" s="70"/>
      <c r="K66" s="61">
        <f>SUM(G66:J66)</f>
        <v>0</v>
      </c>
    </row>
    <row r="67" spans="1:11" ht="27" thickBot="1" x14ac:dyDescent="0.45">
      <c r="A67" s="99" t="s">
        <v>129</v>
      </c>
      <c r="B67" s="100"/>
      <c r="C67" s="100"/>
      <c r="D67" s="101"/>
      <c r="E67" s="102"/>
      <c r="F67" s="101"/>
      <c r="G67" s="100"/>
      <c r="H67" s="100"/>
      <c r="I67" s="100"/>
      <c r="J67" s="100"/>
      <c r="K67" s="102"/>
    </row>
    <row r="68" spans="1:11" ht="135.75" customHeight="1" thickBot="1" x14ac:dyDescent="0.35">
      <c r="A68" s="10" t="s">
        <v>44</v>
      </c>
      <c r="B68" s="10" t="s">
        <v>60</v>
      </c>
      <c r="C68" s="37" t="s">
        <v>130</v>
      </c>
      <c r="D68" s="45">
        <v>6375903</v>
      </c>
      <c r="E68" s="26">
        <f>2000000+(D68-2000000)*AO68</f>
        <v>2000000</v>
      </c>
      <c r="F68" s="121"/>
      <c r="G68" s="132">
        <f>796988/D68*E68</f>
        <v>250000.03921013226</v>
      </c>
      <c r="H68" s="133">
        <f>569277/D68*E68</f>
        <v>178571.41176708616</v>
      </c>
      <c r="I68" s="133">
        <f>3187952/D68*E68</f>
        <v>1000000.1568405291</v>
      </c>
      <c r="J68" s="134">
        <f>1821687/D68*E68</f>
        <v>571428.70586331061</v>
      </c>
      <c r="K68" s="43">
        <f t="shared" ref="K68:K82" si="11">SUM(G68:J68)</f>
        <v>2000000.3136810581</v>
      </c>
    </row>
    <row r="69" spans="1:11" ht="70.5" customHeight="1" thickBot="1" x14ac:dyDescent="0.35">
      <c r="A69" s="10" t="s">
        <v>44</v>
      </c>
      <c r="B69" s="10" t="s">
        <v>60</v>
      </c>
      <c r="C69" s="44" t="s">
        <v>131</v>
      </c>
      <c r="D69" s="45">
        <v>120000</v>
      </c>
      <c r="E69" s="26">
        <f>AO69*D69</f>
        <v>0</v>
      </c>
      <c r="F69" s="125"/>
      <c r="G69" s="82">
        <v>30000</v>
      </c>
      <c r="H69" s="83">
        <v>30000</v>
      </c>
      <c r="I69" s="83">
        <v>30000</v>
      </c>
      <c r="J69" s="84">
        <v>30000</v>
      </c>
      <c r="K69" s="32">
        <f t="shared" si="11"/>
        <v>120000</v>
      </c>
    </row>
    <row r="70" spans="1:11" ht="75" customHeight="1" thickBot="1" x14ac:dyDescent="0.35">
      <c r="A70" s="10" t="s">
        <v>44</v>
      </c>
      <c r="B70" s="10" t="s">
        <v>60</v>
      </c>
      <c r="C70" s="44" t="s">
        <v>132</v>
      </c>
      <c r="D70" s="45">
        <v>3601766</v>
      </c>
      <c r="E70" s="26">
        <f>2000000+(D70-2000000)*AO70</f>
        <v>2000000</v>
      </c>
      <c r="F70" s="125"/>
      <c r="G70" s="82">
        <f>450221/D70*E70</f>
        <v>250000.13882078958</v>
      </c>
      <c r="H70" s="83">
        <f>G70</f>
        <v>250000.13882078958</v>
      </c>
      <c r="I70" s="83">
        <f>H70</f>
        <v>250000.13882078958</v>
      </c>
      <c r="J70" s="84">
        <f>I70</f>
        <v>250000.13882078958</v>
      </c>
      <c r="K70" s="32">
        <f t="shared" si="11"/>
        <v>1000000.5552831583</v>
      </c>
    </row>
    <row r="71" spans="1:11" ht="89.25" customHeight="1" thickBot="1" x14ac:dyDescent="0.35">
      <c r="A71" s="10" t="s">
        <v>44</v>
      </c>
      <c r="B71" s="10" t="s">
        <v>60</v>
      </c>
      <c r="C71" s="44" t="s">
        <v>133</v>
      </c>
      <c r="D71" s="45">
        <v>150000</v>
      </c>
      <c r="E71" s="26">
        <f>AO71*D71</f>
        <v>0</v>
      </c>
      <c r="F71" s="94"/>
      <c r="G71" s="82">
        <v>37500</v>
      </c>
      <c r="H71" s="83">
        <v>37500</v>
      </c>
      <c r="I71" s="83">
        <v>37500</v>
      </c>
      <c r="J71" s="84">
        <v>37500</v>
      </c>
      <c r="K71" s="32">
        <f t="shared" si="11"/>
        <v>150000</v>
      </c>
    </row>
    <row r="72" spans="1:11" ht="75" customHeight="1" thickBot="1" x14ac:dyDescent="0.35">
      <c r="A72" s="10" t="s">
        <v>44</v>
      </c>
      <c r="B72" s="135"/>
      <c r="C72" s="44" t="s">
        <v>134</v>
      </c>
      <c r="D72" s="39">
        <v>150000</v>
      </c>
      <c r="E72" s="26">
        <f>AO72*D72</f>
        <v>0</v>
      </c>
      <c r="F72" s="125"/>
      <c r="G72" s="82"/>
      <c r="H72" s="83"/>
      <c r="I72" s="83"/>
      <c r="J72" s="84"/>
      <c r="K72" s="32">
        <f t="shared" si="11"/>
        <v>0</v>
      </c>
    </row>
    <row r="73" spans="1:11" ht="173.25" customHeight="1" thickBot="1" x14ac:dyDescent="0.35">
      <c r="A73" s="12" t="s">
        <v>44</v>
      </c>
      <c r="B73" s="12" t="s">
        <v>60</v>
      </c>
      <c r="C73" s="44" t="s">
        <v>135</v>
      </c>
      <c r="D73" s="26">
        <v>1400000</v>
      </c>
      <c r="E73" s="26">
        <f>AO73*D73</f>
        <v>0</v>
      </c>
      <c r="F73" s="125"/>
      <c r="G73" s="82">
        <v>187500</v>
      </c>
      <c r="H73" s="83">
        <v>37500</v>
      </c>
      <c r="I73" s="83">
        <v>37500</v>
      </c>
      <c r="J73" s="84">
        <v>37500</v>
      </c>
      <c r="K73" s="32">
        <f t="shared" si="11"/>
        <v>300000</v>
      </c>
    </row>
    <row r="74" spans="1:11" ht="121.5" customHeight="1" thickBot="1" x14ac:dyDescent="0.3">
      <c r="A74" s="10" t="s">
        <v>44</v>
      </c>
      <c r="B74" s="10" t="s">
        <v>60</v>
      </c>
      <c r="C74" s="44" t="s">
        <v>136</v>
      </c>
      <c r="D74" s="39">
        <v>1900000</v>
      </c>
      <c r="E74" s="26">
        <f>AO74*D74</f>
        <v>0</v>
      </c>
      <c r="F74" s="109"/>
      <c r="G74" s="82"/>
      <c r="H74" s="83"/>
      <c r="I74" s="83">
        <v>58000</v>
      </c>
      <c r="J74" s="84">
        <v>58000</v>
      </c>
      <c r="K74" s="32">
        <f t="shared" si="11"/>
        <v>116000</v>
      </c>
    </row>
    <row r="75" spans="1:11" ht="115.5" customHeight="1" thickBot="1" x14ac:dyDescent="0.35">
      <c r="A75" s="12" t="s">
        <v>44</v>
      </c>
      <c r="B75" s="10" t="s">
        <v>60</v>
      </c>
      <c r="C75" s="37" t="s">
        <v>137</v>
      </c>
      <c r="D75" s="39">
        <v>3600000</v>
      </c>
      <c r="E75" s="26">
        <f>2000000+(D75-2000000)*AO75</f>
        <v>2000000</v>
      </c>
      <c r="F75" s="125"/>
      <c r="G75" s="82"/>
      <c r="H75" s="83"/>
      <c r="I75" s="83"/>
      <c r="J75" s="84">
        <f>28000/D75*E75</f>
        <v>15555.555555555555</v>
      </c>
      <c r="K75" s="32">
        <f t="shared" si="11"/>
        <v>15555.555555555555</v>
      </c>
    </row>
    <row r="76" spans="1:11" ht="111" customHeight="1" thickBot="1" x14ac:dyDescent="0.35">
      <c r="A76" s="19" t="s">
        <v>44</v>
      </c>
      <c r="B76" s="10" t="s">
        <v>60</v>
      </c>
      <c r="C76" s="136" t="s">
        <v>138</v>
      </c>
      <c r="D76" s="45">
        <v>4000000</v>
      </c>
      <c r="E76" s="39">
        <f>2000000+(D76-2000000)*AO76</f>
        <v>2000000</v>
      </c>
      <c r="F76" s="94"/>
      <c r="G76" s="82"/>
      <c r="H76" s="83"/>
      <c r="I76" s="83">
        <f>121000/D76*E76</f>
        <v>60500</v>
      </c>
      <c r="J76" s="84">
        <f>121000/D76*E76</f>
        <v>60500</v>
      </c>
      <c r="K76" s="108">
        <f t="shared" si="11"/>
        <v>121000</v>
      </c>
    </row>
    <row r="77" spans="1:11" ht="120" customHeight="1" thickBot="1" x14ac:dyDescent="0.35">
      <c r="A77" s="10" t="s">
        <v>44</v>
      </c>
      <c r="B77" s="10" t="s">
        <v>60</v>
      </c>
      <c r="C77" s="37" t="s">
        <v>139</v>
      </c>
      <c r="D77" s="45">
        <v>3000000</v>
      </c>
      <c r="E77" s="26">
        <f>2000000+(D77-2000000)*AO77</f>
        <v>2000000</v>
      </c>
      <c r="F77" s="137"/>
      <c r="G77" s="82"/>
      <c r="H77" s="83"/>
      <c r="I77" s="83">
        <f>133000/D77*E77</f>
        <v>88666.666666666672</v>
      </c>
      <c r="J77" s="84">
        <f>140000/D77*E77</f>
        <v>93333.333333333343</v>
      </c>
      <c r="K77" s="43">
        <f t="shared" si="11"/>
        <v>182000</v>
      </c>
    </row>
    <row r="78" spans="1:11" ht="112.5" customHeight="1" thickBot="1" x14ac:dyDescent="0.35">
      <c r="A78" s="10" t="s">
        <v>44</v>
      </c>
      <c r="B78" s="10" t="s">
        <v>60</v>
      </c>
      <c r="C78" s="44" t="s">
        <v>140</v>
      </c>
      <c r="D78" s="45">
        <v>2654000</v>
      </c>
      <c r="E78" s="26">
        <f>2000000+(D78-2000000)*AO78</f>
        <v>2000000</v>
      </c>
      <c r="F78" s="125"/>
      <c r="G78" s="82"/>
      <c r="H78" s="83"/>
      <c r="I78" s="83">
        <f>81000/D78*E78</f>
        <v>61039.939713639789</v>
      </c>
      <c r="J78" s="84">
        <f>80000/D78*E78</f>
        <v>60286.360211002262</v>
      </c>
      <c r="K78" s="32">
        <f t="shared" si="11"/>
        <v>121326.29992464205</v>
      </c>
    </row>
    <row r="79" spans="1:11" ht="117" customHeight="1" thickBot="1" x14ac:dyDescent="0.35">
      <c r="A79" s="10" t="s">
        <v>44</v>
      </c>
      <c r="B79" s="10" t="s">
        <v>60</v>
      </c>
      <c r="C79" s="37" t="s">
        <v>141</v>
      </c>
      <c r="D79" s="45">
        <v>1500000</v>
      </c>
      <c r="E79" s="26">
        <f>AO79*D79</f>
        <v>0</v>
      </c>
      <c r="F79" s="125"/>
      <c r="G79" s="82"/>
      <c r="H79" s="83"/>
      <c r="I79" s="83">
        <v>20000</v>
      </c>
      <c r="J79" s="84">
        <v>38000</v>
      </c>
      <c r="K79" s="32">
        <f t="shared" si="11"/>
        <v>58000</v>
      </c>
    </row>
    <row r="80" spans="1:11" ht="114" customHeight="1" thickBot="1" x14ac:dyDescent="0.35">
      <c r="A80" s="10" t="s">
        <v>44</v>
      </c>
      <c r="B80" s="10" t="s">
        <v>60</v>
      </c>
      <c r="C80" s="37" t="s">
        <v>142</v>
      </c>
      <c r="D80" s="45">
        <v>2000000</v>
      </c>
      <c r="E80" s="26">
        <f>AO80*D80</f>
        <v>0</v>
      </c>
      <c r="F80" s="125"/>
      <c r="G80" s="82"/>
      <c r="H80" s="83">
        <v>500000</v>
      </c>
      <c r="I80" s="83">
        <v>600000</v>
      </c>
      <c r="J80" s="84">
        <v>900000</v>
      </c>
      <c r="K80" s="32">
        <f t="shared" si="11"/>
        <v>2000000</v>
      </c>
    </row>
    <row r="81" spans="1:11" ht="70.5" customHeight="1" thickBot="1" x14ac:dyDescent="0.35">
      <c r="A81" s="10" t="s">
        <v>44</v>
      </c>
      <c r="B81" s="10" t="s">
        <v>60</v>
      </c>
      <c r="C81" s="138" t="s">
        <v>143</v>
      </c>
      <c r="D81" s="45">
        <v>5000000</v>
      </c>
      <c r="E81" s="26">
        <f>2000000+(D81-2000000)*AO81</f>
        <v>2000000</v>
      </c>
      <c r="F81" s="125"/>
      <c r="G81" s="82"/>
      <c r="H81" s="83"/>
      <c r="I81" s="83">
        <v>400000</v>
      </c>
      <c r="J81" s="84">
        <v>700000</v>
      </c>
      <c r="K81" s="32">
        <f t="shared" si="11"/>
        <v>1100000</v>
      </c>
    </row>
    <row r="82" spans="1:11" ht="93.75" customHeight="1" thickBot="1" x14ac:dyDescent="0.35">
      <c r="A82" s="12" t="s">
        <v>44</v>
      </c>
      <c r="B82" s="12" t="s">
        <v>60</v>
      </c>
      <c r="C82" s="37" t="s">
        <v>144</v>
      </c>
      <c r="D82" s="56">
        <v>3000000</v>
      </c>
      <c r="E82" s="26">
        <f>2000000+(D82-2000000)*AO82</f>
        <v>2000000</v>
      </c>
      <c r="F82" s="139"/>
      <c r="G82" s="82"/>
      <c r="H82" s="83"/>
      <c r="I82" s="83">
        <v>100000</v>
      </c>
      <c r="J82" s="84">
        <v>400000</v>
      </c>
      <c r="K82" s="61">
        <f t="shared" si="11"/>
        <v>500000</v>
      </c>
    </row>
    <row r="83" spans="1:11" ht="92.25" customHeight="1" thickBot="1" x14ac:dyDescent="0.3">
      <c r="A83" s="10" t="s">
        <v>44</v>
      </c>
      <c r="B83" s="10" t="s">
        <v>60</v>
      </c>
      <c r="C83" s="140" t="s">
        <v>145</v>
      </c>
      <c r="D83" s="38">
        <v>900000</v>
      </c>
      <c r="E83" s="39">
        <f>AO83*D83</f>
        <v>0</v>
      </c>
      <c r="F83" s="90"/>
      <c r="G83" s="78"/>
      <c r="H83" s="79">
        <v>30000</v>
      </c>
      <c r="I83" s="79">
        <v>30000</v>
      </c>
      <c r="J83" s="141">
        <v>30000</v>
      </c>
      <c r="K83" s="108">
        <f>SUM(G83:J83)</f>
        <v>90000</v>
      </c>
    </row>
    <row r="84" spans="1:11" ht="98.25" customHeight="1" thickBot="1" x14ac:dyDescent="0.35">
      <c r="A84" s="12" t="s">
        <v>44</v>
      </c>
      <c r="B84" s="12" t="s">
        <v>60</v>
      </c>
      <c r="C84" s="37" t="s">
        <v>146</v>
      </c>
      <c r="D84" s="56">
        <v>600000</v>
      </c>
      <c r="E84" s="26">
        <f>AO84*D84</f>
        <v>0</v>
      </c>
      <c r="F84" s="139"/>
      <c r="G84" s="119"/>
      <c r="H84" s="120"/>
      <c r="I84" s="120">
        <v>25000</v>
      </c>
      <c r="J84" s="60">
        <v>25000</v>
      </c>
      <c r="K84" s="61">
        <f>SUM(G84:J84)</f>
        <v>50000</v>
      </c>
    </row>
    <row r="85" spans="1:11" ht="27" thickBot="1" x14ac:dyDescent="0.3">
      <c r="A85" s="142" t="s">
        <v>147</v>
      </c>
      <c r="B85" s="143"/>
      <c r="C85" s="143"/>
      <c r="D85" s="144"/>
      <c r="E85" s="145"/>
      <c r="F85" s="144"/>
      <c r="G85" s="143"/>
      <c r="H85" s="143"/>
      <c r="I85" s="143"/>
      <c r="J85" s="143"/>
      <c r="K85" s="145"/>
    </row>
    <row r="86" spans="1:11" ht="61.5" thickBot="1" x14ac:dyDescent="0.3">
      <c r="A86" s="12" t="s">
        <v>148</v>
      </c>
      <c r="B86" s="10" t="s">
        <v>20</v>
      </c>
      <c r="C86" s="37" t="s">
        <v>149</v>
      </c>
      <c r="D86" s="38">
        <v>42632</v>
      </c>
      <c r="E86" s="26">
        <f t="shared" ref="E86:E94" si="12">D86</f>
        <v>42632</v>
      </c>
      <c r="F86" s="62">
        <v>42632</v>
      </c>
      <c r="G86" s="146"/>
      <c r="H86" s="147"/>
      <c r="I86" s="148"/>
      <c r="J86" s="42"/>
      <c r="K86" s="43">
        <f>SUM(G86:J86)</f>
        <v>0</v>
      </c>
    </row>
    <row r="87" spans="1:11" ht="41.25" thickBot="1" x14ac:dyDescent="0.3">
      <c r="A87" s="12" t="s">
        <v>150</v>
      </c>
      <c r="B87" s="12" t="s">
        <v>20</v>
      </c>
      <c r="C87" s="44" t="s">
        <v>151</v>
      </c>
      <c r="D87" s="98">
        <v>11920</v>
      </c>
      <c r="E87" s="66">
        <f t="shared" si="12"/>
        <v>11920</v>
      </c>
      <c r="F87" s="85">
        <v>11920</v>
      </c>
      <c r="G87" s="149"/>
      <c r="H87" s="150"/>
      <c r="I87" s="151"/>
      <c r="J87" s="81"/>
      <c r="K87" s="31">
        <f t="shared" ref="K87:K98" si="13">SUM(G87:J87)</f>
        <v>0</v>
      </c>
    </row>
    <row r="88" spans="1:11" ht="81.75" thickBot="1" x14ac:dyDescent="0.3">
      <c r="A88" s="12" t="s">
        <v>152</v>
      </c>
      <c r="B88" s="12" t="s">
        <v>20</v>
      </c>
      <c r="C88" s="44" t="s">
        <v>153</v>
      </c>
      <c r="D88" s="98">
        <v>32643</v>
      </c>
      <c r="E88" s="66">
        <f t="shared" si="12"/>
        <v>32643</v>
      </c>
      <c r="F88" s="85">
        <v>32643</v>
      </c>
      <c r="G88" s="149"/>
      <c r="H88" s="150"/>
      <c r="I88" s="151"/>
      <c r="J88" s="81"/>
      <c r="K88" s="31">
        <f t="shared" si="13"/>
        <v>0</v>
      </c>
    </row>
    <row r="89" spans="1:11" ht="72" customHeight="1" thickBot="1" x14ac:dyDescent="0.3">
      <c r="A89" s="12" t="s">
        <v>154</v>
      </c>
      <c r="B89" s="12" t="s">
        <v>20</v>
      </c>
      <c r="C89" s="44" t="s">
        <v>155</v>
      </c>
      <c r="D89" s="98">
        <v>190000</v>
      </c>
      <c r="E89" s="66">
        <f t="shared" si="12"/>
        <v>190000</v>
      </c>
      <c r="F89" s="85">
        <v>190000</v>
      </c>
      <c r="G89" s="149"/>
      <c r="H89" s="150"/>
      <c r="I89" s="151"/>
      <c r="J89" s="81"/>
      <c r="K89" s="31">
        <f t="shared" si="13"/>
        <v>0</v>
      </c>
    </row>
    <row r="90" spans="1:11" ht="69" customHeight="1" thickBot="1" x14ac:dyDescent="0.3">
      <c r="A90" s="12" t="s">
        <v>156</v>
      </c>
      <c r="B90" s="12" t="s">
        <v>20</v>
      </c>
      <c r="C90" s="44" t="s">
        <v>157</v>
      </c>
      <c r="D90" s="98">
        <v>31664</v>
      </c>
      <c r="E90" s="66">
        <f t="shared" si="12"/>
        <v>31664</v>
      </c>
      <c r="F90" s="85">
        <v>31664</v>
      </c>
      <c r="G90" s="149"/>
      <c r="H90" s="150"/>
      <c r="I90" s="151"/>
      <c r="J90" s="81"/>
      <c r="K90" s="31">
        <f t="shared" si="13"/>
        <v>0</v>
      </c>
    </row>
    <row r="91" spans="1:11" ht="61.5" thickBot="1" x14ac:dyDescent="0.3">
      <c r="A91" s="12" t="s">
        <v>158</v>
      </c>
      <c r="B91" s="12" t="s">
        <v>20</v>
      </c>
      <c r="C91" s="44" t="s">
        <v>159</v>
      </c>
      <c r="D91" s="98">
        <v>24434</v>
      </c>
      <c r="E91" s="66">
        <f t="shared" si="12"/>
        <v>24434</v>
      </c>
      <c r="F91" s="85">
        <v>24434</v>
      </c>
      <c r="G91" s="149"/>
      <c r="H91" s="150"/>
      <c r="I91" s="151"/>
      <c r="J91" s="81"/>
      <c r="K91" s="31">
        <f t="shared" si="13"/>
        <v>0</v>
      </c>
    </row>
    <row r="92" spans="1:11" ht="180.75" customHeight="1" thickBot="1" x14ac:dyDescent="0.3">
      <c r="A92" s="12" t="s">
        <v>160</v>
      </c>
      <c r="B92" s="12" t="s">
        <v>20</v>
      </c>
      <c r="C92" s="44" t="s">
        <v>161</v>
      </c>
      <c r="D92" s="98">
        <v>23625</v>
      </c>
      <c r="E92" s="66">
        <f t="shared" si="12"/>
        <v>23625</v>
      </c>
      <c r="F92" s="85">
        <v>23625</v>
      </c>
      <c r="G92" s="149"/>
      <c r="H92" s="150"/>
      <c r="I92" s="151"/>
      <c r="J92" s="81"/>
      <c r="K92" s="31">
        <f t="shared" si="13"/>
        <v>0</v>
      </c>
    </row>
    <row r="93" spans="1:11" ht="137.25" customHeight="1" thickBot="1" x14ac:dyDescent="0.3">
      <c r="A93" s="12" t="s">
        <v>162</v>
      </c>
      <c r="B93" s="12" t="s">
        <v>20</v>
      </c>
      <c r="C93" s="44" t="s">
        <v>163</v>
      </c>
      <c r="D93" s="98">
        <v>47360</v>
      </c>
      <c r="E93" s="66">
        <f t="shared" si="12"/>
        <v>47360</v>
      </c>
      <c r="F93" s="85">
        <v>47360</v>
      </c>
      <c r="G93" s="149"/>
      <c r="H93" s="150"/>
      <c r="I93" s="151"/>
      <c r="J93" s="81"/>
      <c r="K93" s="31">
        <f t="shared" si="13"/>
        <v>0</v>
      </c>
    </row>
    <row r="94" spans="1:11" ht="159" customHeight="1" thickBot="1" x14ac:dyDescent="0.3">
      <c r="A94" s="12" t="s">
        <v>164</v>
      </c>
      <c r="B94" s="12" t="s">
        <v>20</v>
      </c>
      <c r="C94" s="44" t="s">
        <v>165</v>
      </c>
      <c r="D94" s="98">
        <v>43043</v>
      </c>
      <c r="E94" s="66">
        <f t="shared" si="12"/>
        <v>43043</v>
      </c>
      <c r="F94" s="85">
        <v>43043</v>
      </c>
      <c r="G94" s="152"/>
      <c r="H94" s="116"/>
      <c r="I94" s="153"/>
      <c r="J94" s="154"/>
      <c r="K94" s="31">
        <f t="shared" si="13"/>
        <v>0</v>
      </c>
    </row>
    <row r="95" spans="1:11" ht="73.5" customHeight="1" thickBot="1" x14ac:dyDescent="0.3">
      <c r="A95" s="10" t="s">
        <v>166</v>
      </c>
      <c r="B95" s="10" t="s">
        <v>20</v>
      </c>
      <c r="C95" s="37" t="s">
        <v>167</v>
      </c>
      <c r="D95" s="98">
        <v>250000</v>
      </c>
      <c r="E95" s="75">
        <v>250000</v>
      </c>
      <c r="F95" s="85">
        <v>250000</v>
      </c>
      <c r="G95" s="155"/>
      <c r="H95" s="79"/>
      <c r="I95" s="80"/>
      <c r="J95" s="81"/>
      <c r="K95" s="32">
        <f>SUM(G95:J95)</f>
        <v>0</v>
      </c>
    </row>
    <row r="96" spans="1:11" ht="81" customHeight="1" thickBot="1" x14ac:dyDescent="0.3">
      <c r="A96" s="12" t="s">
        <v>168</v>
      </c>
      <c r="B96" s="12" t="s">
        <v>20</v>
      </c>
      <c r="C96" s="44" t="s">
        <v>169</v>
      </c>
      <c r="D96" s="98">
        <v>37921</v>
      </c>
      <c r="E96" s="66">
        <f>D96</f>
        <v>37921</v>
      </c>
      <c r="F96" s="156">
        <v>37921</v>
      </c>
      <c r="G96" s="149"/>
      <c r="H96" s="150"/>
      <c r="I96" s="151"/>
      <c r="J96" s="81"/>
      <c r="K96" s="31">
        <f t="shared" si="13"/>
        <v>0</v>
      </c>
    </row>
    <row r="97" spans="1:11" ht="73.5" customHeight="1" thickBot="1" x14ac:dyDescent="0.3">
      <c r="A97" s="12" t="s">
        <v>170</v>
      </c>
      <c r="B97" s="12" t="s">
        <v>20</v>
      </c>
      <c r="C97" s="44" t="s">
        <v>171</v>
      </c>
      <c r="D97" s="98">
        <v>80000</v>
      </c>
      <c r="E97" s="66">
        <f>D97</f>
        <v>80000</v>
      </c>
      <c r="F97" s="85">
        <v>80000</v>
      </c>
      <c r="G97" s="149"/>
      <c r="H97" s="150"/>
      <c r="I97" s="151"/>
      <c r="J97" s="81"/>
      <c r="K97" s="31">
        <f t="shared" si="13"/>
        <v>0</v>
      </c>
    </row>
    <row r="98" spans="1:11" ht="99.75" customHeight="1" thickBot="1" x14ac:dyDescent="0.3">
      <c r="A98" s="12" t="s">
        <v>172</v>
      </c>
      <c r="B98" s="12" t="s">
        <v>20</v>
      </c>
      <c r="C98" s="44" t="s">
        <v>173</v>
      </c>
      <c r="D98" s="98">
        <v>70000</v>
      </c>
      <c r="E98" s="66">
        <f>D98</f>
        <v>70000</v>
      </c>
      <c r="F98" s="118">
        <v>70000</v>
      </c>
      <c r="G98" s="157"/>
      <c r="H98" s="158"/>
      <c r="I98" s="159"/>
      <c r="J98" s="160"/>
      <c r="K98" s="161">
        <f t="shared" si="13"/>
        <v>0</v>
      </c>
    </row>
    <row r="99" spans="1:11" ht="27" thickBot="1" x14ac:dyDescent="0.3">
      <c r="A99" s="162" t="s">
        <v>174</v>
      </c>
      <c r="B99" s="163"/>
      <c r="C99" s="163"/>
      <c r="D99" s="164"/>
      <c r="E99" s="165"/>
      <c r="F99" s="164"/>
      <c r="G99" s="163"/>
      <c r="H99" s="163"/>
      <c r="I99" s="163"/>
      <c r="J99" s="163"/>
      <c r="K99" s="165"/>
    </row>
    <row r="100" spans="1:11" ht="73.5" customHeight="1" thickBot="1" x14ac:dyDescent="0.3">
      <c r="A100" s="10" t="s">
        <v>175</v>
      </c>
      <c r="B100" s="10" t="s">
        <v>77</v>
      </c>
      <c r="C100" s="37" t="s">
        <v>176</v>
      </c>
      <c r="D100" s="38">
        <v>2500000</v>
      </c>
      <c r="E100" s="26">
        <f t="shared" ref="E100:E107" si="14">D100</f>
        <v>2500000</v>
      </c>
      <c r="F100" s="62">
        <v>2157575</v>
      </c>
      <c r="G100" s="166"/>
      <c r="H100" s="63"/>
      <c r="I100" s="73"/>
      <c r="J100" s="74"/>
      <c r="K100" s="43">
        <f t="shared" ref="K100:K107" si="15">SUM(G100:J100)</f>
        <v>0</v>
      </c>
    </row>
    <row r="101" spans="1:11" ht="81" customHeight="1" thickBot="1" x14ac:dyDescent="0.3">
      <c r="A101" s="10" t="s">
        <v>177</v>
      </c>
      <c r="B101" s="10" t="s">
        <v>77</v>
      </c>
      <c r="C101" s="44" t="s">
        <v>178</v>
      </c>
      <c r="D101" s="38">
        <v>600000</v>
      </c>
      <c r="E101" s="26">
        <f t="shared" si="14"/>
        <v>600000</v>
      </c>
      <c r="F101" s="46">
        <v>431825</v>
      </c>
      <c r="G101" s="47"/>
      <c r="H101" s="48"/>
      <c r="I101" s="76"/>
      <c r="J101" s="77"/>
      <c r="K101" s="32">
        <f t="shared" si="15"/>
        <v>0</v>
      </c>
    </row>
    <row r="102" spans="1:11" ht="79.5" customHeight="1" thickBot="1" x14ac:dyDescent="0.3">
      <c r="A102" s="10" t="s">
        <v>179</v>
      </c>
      <c r="B102" s="10"/>
      <c r="C102" s="44" t="s">
        <v>180</v>
      </c>
      <c r="D102" s="38">
        <v>2350000</v>
      </c>
      <c r="E102" s="26">
        <f t="shared" si="14"/>
        <v>2350000</v>
      </c>
      <c r="F102" s="46">
        <v>2350000</v>
      </c>
      <c r="G102" s="47"/>
      <c r="H102" s="48"/>
      <c r="I102" s="76"/>
      <c r="J102" s="77"/>
      <c r="K102" s="32">
        <f t="shared" si="15"/>
        <v>0</v>
      </c>
    </row>
    <row r="103" spans="1:11" ht="75" customHeight="1" thickBot="1" x14ac:dyDescent="0.3">
      <c r="A103" s="10" t="s">
        <v>181</v>
      </c>
      <c r="B103" s="10" t="s">
        <v>77</v>
      </c>
      <c r="C103" s="44" t="s">
        <v>182</v>
      </c>
      <c r="D103" s="38">
        <v>2100000</v>
      </c>
      <c r="E103" s="26">
        <f t="shared" si="14"/>
        <v>2100000</v>
      </c>
      <c r="F103" s="46">
        <v>2100000</v>
      </c>
      <c r="G103" s="47"/>
      <c r="H103" s="48"/>
      <c r="I103" s="76"/>
      <c r="J103" s="77"/>
      <c r="K103" s="32">
        <f t="shared" si="15"/>
        <v>0</v>
      </c>
    </row>
    <row r="104" spans="1:11" ht="78" customHeight="1" thickBot="1" x14ac:dyDescent="0.3">
      <c r="A104" s="10" t="s">
        <v>183</v>
      </c>
      <c r="B104" s="10"/>
      <c r="C104" s="44" t="s">
        <v>184</v>
      </c>
      <c r="D104" s="38">
        <v>7551000</v>
      </c>
      <c r="E104" s="26">
        <f t="shared" si="14"/>
        <v>7551000</v>
      </c>
      <c r="F104" s="46">
        <v>7551000</v>
      </c>
      <c r="G104" s="47"/>
      <c r="H104" s="48"/>
      <c r="I104" s="76"/>
      <c r="J104" s="77"/>
      <c r="K104" s="32">
        <f t="shared" si="15"/>
        <v>0</v>
      </c>
    </row>
    <row r="105" spans="1:11" ht="54.75" customHeight="1" thickBot="1" x14ac:dyDescent="0.3">
      <c r="A105" s="10" t="s">
        <v>185</v>
      </c>
      <c r="B105" s="10" t="s">
        <v>77</v>
      </c>
      <c r="C105" s="44" t="s">
        <v>186</v>
      </c>
      <c r="D105" s="38">
        <v>22000</v>
      </c>
      <c r="E105" s="26">
        <f t="shared" si="14"/>
        <v>22000</v>
      </c>
      <c r="F105" s="46">
        <v>19281.04</v>
      </c>
      <c r="G105" s="47"/>
      <c r="H105" s="48"/>
      <c r="I105" s="76"/>
      <c r="J105" s="77"/>
      <c r="K105" s="32">
        <f t="shared" si="15"/>
        <v>0</v>
      </c>
    </row>
    <row r="106" spans="1:11" ht="72" customHeight="1" thickBot="1" x14ac:dyDescent="0.3">
      <c r="A106" s="10" t="s">
        <v>187</v>
      </c>
      <c r="B106" s="10" t="s">
        <v>77</v>
      </c>
      <c r="C106" s="44" t="s">
        <v>188</v>
      </c>
      <c r="D106" s="38">
        <v>30000</v>
      </c>
      <c r="E106" s="26">
        <f t="shared" si="14"/>
        <v>30000</v>
      </c>
      <c r="F106" s="46">
        <v>27122</v>
      </c>
      <c r="G106" s="47"/>
      <c r="H106" s="48"/>
      <c r="I106" s="76"/>
      <c r="J106" s="77"/>
      <c r="K106" s="32">
        <f t="shared" si="15"/>
        <v>0</v>
      </c>
    </row>
    <row r="107" spans="1:11" ht="72" customHeight="1" thickBot="1" x14ac:dyDescent="0.3">
      <c r="A107" s="12" t="s">
        <v>189</v>
      </c>
      <c r="B107" s="12" t="s">
        <v>77</v>
      </c>
      <c r="C107" s="44" t="s">
        <v>190</v>
      </c>
      <c r="D107" s="98">
        <v>540000</v>
      </c>
      <c r="E107" s="26">
        <f t="shared" si="14"/>
        <v>540000</v>
      </c>
      <c r="F107" s="118">
        <v>319870.46000000002</v>
      </c>
      <c r="G107" s="167"/>
      <c r="H107" s="69"/>
      <c r="I107" s="168"/>
      <c r="J107" s="169"/>
      <c r="K107" s="61">
        <f t="shared" si="15"/>
        <v>0</v>
      </c>
    </row>
    <row r="108" spans="1:11" ht="20.25" x14ac:dyDescent="0.3">
      <c r="A108" s="170"/>
      <c r="B108" s="2"/>
      <c r="C108" s="171"/>
      <c r="D108" s="172"/>
      <c r="E108" s="172"/>
      <c r="F108" s="2"/>
      <c r="G108" s="173"/>
      <c r="H108" s="173"/>
      <c r="I108" s="173"/>
      <c r="J108" s="173"/>
      <c r="K108" s="173"/>
    </row>
    <row r="109" spans="1:11" ht="46.5" x14ac:dyDescent="0.3">
      <c r="A109" s="170"/>
      <c r="B109" s="2"/>
      <c r="C109" s="174" t="s">
        <v>191</v>
      </c>
      <c r="D109" s="175">
        <f>SUM(D6:D107)+AK28</f>
        <v>192752364.09</v>
      </c>
      <c r="E109" s="175">
        <f t="shared" ref="E109:K109" si="16">SUM(E6:E107)</f>
        <v>167182695.09</v>
      </c>
      <c r="F109" s="175">
        <f t="shared" si="16"/>
        <v>80621267.590000004</v>
      </c>
      <c r="G109" s="176">
        <f t="shared" si="16"/>
        <v>16559602.178030921</v>
      </c>
      <c r="H109" s="176">
        <f t="shared" si="16"/>
        <v>11096411.550587876</v>
      </c>
      <c r="I109" s="176">
        <f t="shared" si="16"/>
        <v>13445079.902041625</v>
      </c>
      <c r="J109" s="176">
        <f t="shared" si="16"/>
        <v>17662091.09378399</v>
      </c>
      <c r="K109" s="175">
        <f t="shared" si="16"/>
        <v>58763184.724444412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Lantz</dc:creator>
  <cp:lastModifiedBy>Stephen Lantz</cp:lastModifiedBy>
  <dcterms:created xsi:type="dcterms:W3CDTF">2015-11-04T01:56:34Z</dcterms:created>
  <dcterms:modified xsi:type="dcterms:W3CDTF">2015-11-04T02:33:54Z</dcterms:modified>
</cp:coreProperties>
</file>